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Apzīmējumi" sheetId="1" r:id="rId1"/>
    <sheet name="IEVADS" sheetId="2" r:id="rId2"/>
    <sheet name="DATI pieteikums 3.5." sheetId="3" r:id="rId3"/>
    <sheet name="DATI pieteikums 3.6." sheetId="4" r:id="rId4"/>
    <sheet name="KOPSAVILKUMS_projekta iesn." sheetId="5" r:id="rId5"/>
    <sheet name="Plūsmas aizkav. samazinājums" sheetId="6" r:id="rId6"/>
    <sheet name="Intensitātes samazinājums" sheetId="7" r:id="rId7"/>
    <sheet name="Kopsavilkums_pec projekta" sheetId="8" r:id="rId8"/>
  </sheets>
  <definedNames/>
  <calcPr fullCalcOnLoad="1"/>
</workbook>
</file>

<file path=xl/sharedStrings.xml><?xml version="1.0" encoding="utf-8"?>
<sst xmlns="http://schemas.openxmlformats.org/spreadsheetml/2006/main" count="509" uniqueCount="145">
  <si>
    <t>1. mērījums</t>
  </si>
  <si>
    <t>2. mērījums</t>
  </si>
  <si>
    <t>3. mērījums</t>
  </si>
  <si>
    <t>Nosakāmais (izmērāmais) lielums</t>
  </si>
  <si>
    <t>Mēnesis</t>
  </si>
  <si>
    <t>Diena</t>
  </si>
  <si>
    <t>Laiks</t>
  </si>
  <si>
    <t>8:00-9:00</t>
  </si>
  <si>
    <t>17:00-18:00</t>
  </si>
  <si>
    <t>datu ievades lauki</t>
  </si>
  <si>
    <t>Marts</t>
  </si>
  <si>
    <t>Aprīlis</t>
  </si>
  <si>
    <t>Otrā ceturtdiena</t>
  </si>
  <si>
    <t>Maijs</t>
  </si>
  <si>
    <t>12:00-13:00</t>
  </si>
  <si>
    <t>Otrā pirmdiena</t>
  </si>
  <si>
    <t>Otrā otrdiena</t>
  </si>
  <si>
    <t>Transporta plūsmas aizkavējums posmā x, min.</t>
  </si>
  <si>
    <t>Trešā ceturtdiena</t>
  </si>
  <si>
    <t>Ceturtā otrdiena</t>
  </si>
  <si>
    <t>Transporta plūsmas aizkavējuma samazinājums posmā x, min.</t>
  </si>
  <si>
    <t>Mērījumu vidējā vērtība</t>
  </si>
  <si>
    <t>Mērījumi</t>
  </si>
  <si>
    <t>* Par tiešo virzienu tiek pieņemts virziens, kur uzsākot mērījumus ir lielākā satiksmes plūsma (virziena nosaukumu nemaina veicot atkārtotus mērījums šī pasākuma ietvaros);
** Par atpakaļvirzienu tiek pieņemts virziens, kurš pretējs tiešajam virzienam</t>
  </si>
  <si>
    <t xml:space="preserve">Brauciena ilguma vidējā vērtība atslogojamā posmā y, min. </t>
  </si>
  <si>
    <t>Transporta plūsmas aizkavējums posmā y, min.</t>
  </si>
  <si>
    <t>Transporta plūsmas aizkavējuma samazinājums posmā y, min.</t>
  </si>
  <si>
    <t xml:space="preserve">Brauciena ilguma vidējā vērtība atslogojamā posmā x, min. </t>
  </si>
  <si>
    <t xml:space="preserve">Brauciena ilguma vidējā vērtība atslogojamā posmā z, min. </t>
  </si>
  <si>
    <t>Transporta plūsmas aizkavējums posmā z, min.</t>
  </si>
  <si>
    <t>Transporta plūsmas aizkavējuma samazinājums posmā z, min.</t>
  </si>
  <si>
    <t>Brauciena ilgums tiešajā virzienā* atslogojamā posmā y, min.</t>
  </si>
  <si>
    <t>Brauciena ilgums atpakaļvirzienā** atslogojamā posmā y, min.</t>
  </si>
  <si>
    <t>Brauciena ilgums tiešajā virzienā* atslogojamā posmā z, min.</t>
  </si>
  <si>
    <t>Brauciena ilgums atpakaļvirzienā** atslogojamā posmā z, min.</t>
  </si>
  <si>
    <t>Satiksmes intensitātes noteikšana uzlabojamā posma gala krustojumos pirms projekta īstenošanas</t>
  </si>
  <si>
    <t>7:00-11:00</t>
  </si>
  <si>
    <t>15:00-19:00</t>
  </si>
  <si>
    <t>Pirmā piektdiena</t>
  </si>
  <si>
    <t>16:00-20:00</t>
  </si>
  <si>
    <t>Vērtība</t>
  </si>
  <si>
    <t>Satiksmes intensitātes noteikšana uzlabojamā posma gala krustojumos pēc projekta īstenošanas</t>
  </si>
  <si>
    <t>Kravas automobiļu skaits uzlabojamā posma ieejas* krustojumā uzlabojamā posma virzienā, automobiļi</t>
  </si>
  <si>
    <t>Kravas automobiļu skaits uzlabojamā posma ieejas* krustojumā atslogojamo posmu virzienā, automobiļi</t>
  </si>
  <si>
    <t>Gada vidējā diennakts satiksmes intensitāte GVDI (autom./24h)</t>
  </si>
  <si>
    <t>Kravas autotransporta satiksmes intensitātes samazinājums atslogotajos posmos</t>
  </si>
  <si>
    <t xml:space="preserve">Gada vidējā diennakts satiksmes intensitāte GVDI (autom./24h) atslogojamos posmos pirms projekta </t>
  </si>
  <si>
    <t>Gada vidējā diennakts satiksmes intensitāte GVDI (autom./24h) atslogojamos posmos pēc projekta</t>
  </si>
  <si>
    <t>Kopējais transporta plūsmas aizkavējuma samazinājums projekta ietekmes zonā, %</t>
  </si>
  <si>
    <t>Vidējais transporta plūsmas aizkavējuma samazinājums projekta ietekmes zonā, min.</t>
  </si>
  <si>
    <t xml:space="preserve">Vidējais satiksmes intensitātes samazinājums kravas transportam projekta ietekmes zonā, (autom./24h) </t>
  </si>
  <si>
    <t>Brauciena ilgums tiešajā virzienā* atslogojamā posmā x, min.</t>
  </si>
  <si>
    <t>Brauciena ilgums atpakaļvirzienā** atslogojamā posmā x, min.</t>
  </si>
  <si>
    <t>* Par ieejas krustojumu tiek pieņemts tas uzlabojamā posma gala krustojums, kurā ir lielākā satiksmes plūsma; krustojuma nosaukumu nemaina veicot atkārtotus mērījums šī pasākuma ietvaros);
** Par izejas krustojumu tiek pieņemts otrs uzlabojamā posma gala krustojums</t>
  </si>
  <si>
    <t>pasākuma rādītājs</t>
  </si>
  <si>
    <t>Projekta nosaukums</t>
  </si>
  <si>
    <t>Projekta iesniedzējs</t>
  </si>
  <si>
    <t>PROJEKTA IESNIEGUMA KVALITĀTES VĒRTĒŠANAS KRITĒRIJS 3.5.: Projekts nodrošinās ceļā pavadītā laika ietaupījumu visām lietotāju kategorijām tā ietekmes teritorijā</t>
  </si>
  <si>
    <t>1. VARIANTS</t>
  </si>
  <si>
    <t>iepriekš veikto mērījumu avots (piem. tehniski-ekonomiskais pamatojums, izpēte, būvprojekts u.c.) , izstrādes gads.</t>
  </si>
  <si>
    <t>posms (x)</t>
  </si>
  <si>
    <t>posms (y)</t>
  </si>
  <si>
    <t>posms (z)</t>
  </si>
  <si>
    <t>2. VARIANTS</t>
  </si>
  <si>
    <t>PROJEKTA IESNIEGUMA KVALITĀTES VĒRTĒŠANAS KRITĒRIJS 3.5.</t>
  </si>
  <si>
    <r>
      <rPr>
        <sz val="11"/>
        <color indexed="10"/>
        <rFont val="Calibri"/>
        <family val="2"/>
      </rPr>
      <t>indikatīvais</t>
    </r>
    <r>
      <rPr>
        <sz val="11"/>
        <color theme="1"/>
        <rFont val="Calibri"/>
        <family val="2"/>
      </rPr>
      <t xml:space="preserve"> punktu skaits</t>
    </r>
  </si>
  <si>
    <t>Transporta plūsmas mērījumi tiek veikti saskaņā ar metodiskajiem norādījumiem, izmantojot darba lapu "Plūsmas aizkav. samazinājums"!</t>
  </si>
  <si>
    <t>* kolonnā mēnesis norādiet mērījumu veikšanas mēnesi (novembris vai decembris)</t>
  </si>
  <si>
    <t>Brauciena ilguma vidējā vērtība atslogojamā posmā, min.  BEZ Projekta</t>
  </si>
  <si>
    <t>PROJEKTA IESNIEGUMA KVALITĀTES VĒRTĒŠANAS KRITĒRIJS 3.6.: Projekts veicinās maģistrālās ielas caurlaides spējas paaugstināšanu tā ietekmes teritorijā</t>
  </si>
  <si>
    <t xml:space="preserve">Prognožu apraksts un pamatojums, kurš ietver skaidrojumu par izmaiņām, kuras sagaidāmās Projekta īstenošanas gadījumā. 
Atsauces uz pieņēmumiem (piem. veiktās izpētes, pētījumi, līdzšinējā pieredze), kas pamato prognozēto vērtību
</t>
  </si>
  <si>
    <t>PROJEKTA IESNIEGUMA KVALITĀTES VĒRTĒŠANAS KRITĒRIJS 3.6.</t>
  </si>
  <si>
    <t>(ielas nosaukums un vieta)</t>
  </si>
  <si>
    <t>vieta</t>
  </si>
  <si>
    <t>mēnesis</t>
  </si>
  <si>
    <t>Laiks (no - līdz)</t>
  </si>
  <si>
    <t>(kurā mēnesi/-šos veikta skaitīšana)</t>
  </si>
  <si>
    <t>(kādā laika periodā no plkst. līdz plkst.)</t>
  </si>
  <si>
    <t>Kopējais transporta plūsmas aizkavējuma samazinājums projekta ietekmes zonā, min.</t>
  </si>
  <si>
    <t>Rādītājs parāda projekta ietekmi uz transporta plūsmas aizkavējuma samazinājumu (minūtes) ielās, kuras paredzēts atslogot, izbūvējot alternatīvos maršrutus, un salīdzinot situāciju pirms un pēc ieguldījumu veikšanas; (MK noteikumi Nr. 587 punkts 32.5.)</t>
  </si>
  <si>
    <t>Rādītājs parāda projekta ietekmi uz vidējo satiksmes intensitātes samazinājumu kravas transportam (automašīnu skaits/diennaktī) uz ielām, kuras tiek atslogotas projekta īstenošanas rezultātā, pirms un pēc ieguldījumu veikšanas; (MK noteikumi Nr. 587 punkts 32.6.)</t>
  </si>
  <si>
    <t xml:space="preserve">*** x,y un z ir iespējamie atslogojamie ceļu posmi (ielas). Projekta iesniedzējs aizpilda informāciju tikai par tik ceļa posmiem cik viņa projektā tiek atslogoti. </t>
  </si>
  <si>
    <t>Transporta plūsmas aizkavējuma samazinājums posmā x***</t>
  </si>
  <si>
    <r>
      <t xml:space="preserve">Transporta plūsmas aizkavējuma noteikšana posmā </t>
    </r>
    <r>
      <rPr>
        <b/>
        <sz val="11"/>
        <rFont val="Calibri"/>
        <family val="2"/>
      </rPr>
      <t>x***</t>
    </r>
    <r>
      <rPr>
        <b/>
        <sz val="11"/>
        <rFont val="Calibri"/>
        <family val="2"/>
      </rPr>
      <t xml:space="preserve"> projekta pieteikuma sagatavošanai</t>
    </r>
  </si>
  <si>
    <r>
      <t xml:space="preserve">Transporta plūsmas aizkavējuma noteikšana posmā </t>
    </r>
    <r>
      <rPr>
        <b/>
        <sz val="11"/>
        <rFont val="Calibri"/>
        <family val="2"/>
      </rPr>
      <t>x***</t>
    </r>
    <r>
      <rPr>
        <b/>
        <sz val="14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pirms projekta īstenošanas</t>
    </r>
  </si>
  <si>
    <t>Transporta plūsmas aizkavējuma noteikšana posmā x*** pēc projekta īstenošanas</t>
  </si>
  <si>
    <t>Transporta plūsmas aizkavējuma samazinājums posmā y***</t>
  </si>
  <si>
    <t>Transporta plūsmas aizkavējuma noteikšana posmā y*** projekta pieteikuma sagatavošanai</t>
  </si>
  <si>
    <t>Transporta plūsmas aizkavējuma noteikšana posmā y*** pirms projekta īstenošanas</t>
  </si>
  <si>
    <t>Transporta plūsmas aizkavējuma noteikšana posmā y*** pēc projekta īstenošanas</t>
  </si>
  <si>
    <t>Transporta plūsmas aizkavējuma samazinājums posmā z***</t>
  </si>
  <si>
    <t>Transporta plūsmas aizkavējuma noteikšana posmā z*** projekta pieteikuma sagatavošanai</t>
  </si>
  <si>
    <t>Transporta plūsmas aizkavējuma noteikšana posmā z*** pirms projekta īstenošanas</t>
  </si>
  <si>
    <t>Transporta plūsmas aizkavējuma noteikšana posmā z*** pēc projekta īstenošanas</t>
  </si>
  <si>
    <t>1.PROJEKTA IESNIEGUMA SAGATAVOŠANAS LAIKĀ</t>
  </si>
  <si>
    <t>2.PIRMS PROJEKTA ĪSTENOŠANAS</t>
  </si>
  <si>
    <t>3.PĒC PROJEKTA IEVIEŠANAS</t>
  </si>
  <si>
    <t>Tiek noteikta kravas automašīnu intensitāte situācijai AR projektu saskaņā ar darba lapu "Intensitātes samazinājums" un pievienoto metodiku (word) formātā.</t>
  </si>
  <si>
    <t>Tiek veikta satiksmes skaitīšanu attiecīgajos ceļa posmos, nosakot gada vidējo diennakts intensitāti,</t>
  </si>
  <si>
    <r>
      <t xml:space="preserve">Gada vidējā diennakts satiksmes intensitāte </t>
    </r>
    <r>
      <rPr>
        <sz val="11"/>
        <color indexed="10"/>
        <rFont val="Calibri"/>
        <family val="2"/>
      </rPr>
      <t>BEZ PROJEKTA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GVDI (autom./24h)*</t>
    </r>
  </si>
  <si>
    <r>
      <t xml:space="preserve">Gada vidējā diennakts satiksmes intensitāte </t>
    </r>
    <r>
      <rPr>
        <sz val="11"/>
        <color indexed="10"/>
        <rFont val="Calibri"/>
        <family val="2"/>
      </rPr>
      <t>AR PROJEKTU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GVDI (autom./24h)*</t>
    </r>
  </si>
  <si>
    <t>Projekts nodrošinās ceļā pavadītā laika ietaupījumu visām lietotāju kategorijām tā ietekmes teritorijā:</t>
  </si>
  <si>
    <t>Projekts veicinās maģistrālās ielas caurlaides spējas paaugstināšanu tā ietekmes teritorijā:</t>
  </si>
  <si>
    <t>VARIANTS1</t>
  </si>
  <si>
    <t>VARIANTS2</t>
  </si>
  <si>
    <t>Kvalitātes kritērija numurs un nosaukums</t>
  </si>
  <si>
    <t>3.5.</t>
  </si>
  <si>
    <t>3.6.</t>
  </si>
  <si>
    <t>Brauciena ilguma vidējā vērtība atslogojamā posmā, min.  AR Projektu</t>
  </si>
  <si>
    <t>Atslogojamā ceļa posms x</t>
  </si>
  <si>
    <t xml:space="preserve"> Atslogojamā ceļa posms y</t>
  </si>
  <si>
    <t>Atslogojamā ceļa posms z</t>
  </si>
  <si>
    <t>Uzlabojamā ceļa posms</t>
  </si>
  <si>
    <t>*ja Projektā plānots atslogot vairāk nekā trīs ceļus / ielas, lūdzu, pievienojiet papildu rindas!</t>
  </si>
  <si>
    <t>Projekta īstenošanas rezultātā ietekmēto ielu/ceļu nosaukumi:</t>
  </si>
  <si>
    <t>Situācijas AR projektu prognoze abos gadījumos tiek veikta, aprakstītot un pamatojot prognozes pamatā izmantoto metodoloģiju (metodes, pieņēmumi, datu avoti)</t>
  </si>
  <si>
    <t>Īpašās piezīmes veidlapas aizpildē:</t>
  </si>
  <si>
    <t>3.6.: Projekts veicinās maģistrālās ielas caurlaides spējas paaugstināšanu tā ietekmes teritorijā</t>
  </si>
  <si>
    <t>1.PROJEKTA IESNIEGUMA SAGATAVOŠANA</t>
  </si>
  <si>
    <t>Apzīmējums</t>
  </si>
  <si>
    <t>Paskaidrojums</t>
  </si>
  <si>
    <t>Lauks, kuru Projekta iesniedzējs aizpilda ar informāciju</t>
  </si>
  <si>
    <t>Datu avots, kas izmantots par pamatu esošās situācijas raksturojumam:</t>
  </si>
  <si>
    <t>iepriekš veikto mērījumu avots (piem. tehniski-ekonomiskais pamatojums, izpēte, būvprojekts u.c.) , izstrādes gads, pieejamība (pievienots pielikumā, pieejams publiski). Norādīt precīzu avota nosaukumu.</t>
  </si>
  <si>
    <t>Lauks, kurš aizpildās automātiski (links vai formula)</t>
  </si>
  <si>
    <t>vai 2. VARIANTS</t>
  </si>
  <si>
    <t>Informācija par iepriekš veikto skaitīšanu:</t>
  </si>
  <si>
    <t>Ar šo krāsu iekrāsotas tās Excel lapas, kuras tiek pildītas Projekta iesnieguma gatavošanā</t>
  </si>
  <si>
    <t>Ar šo krāsu iekrāsotas tās Excel lapas, kuras tiek pildītas Projekta apstiprināšanas gadījumā - pirms projekta uzsākšanas, lai varētu novērtēt projekta rezultātus. 
Ja pretendents izvēlas pildīt 2.variantu, šīs lapas tiek aizpildītas jau Projekta pieteikuma gatavošanas laikā</t>
  </si>
  <si>
    <t>* Slīprakstā ietverta paskaidrojoša informācija</t>
  </si>
  <si>
    <r>
      <t xml:space="preserve">Gada vidējā diennakts satiksmes intensitāte </t>
    </r>
    <r>
      <rPr>
        <b/>
        <sz val="11"/>
        <color indexed="10"/>
        <rFont val="Calibri"/>
        <family val="2"/>
      </rPr>
      <t>BEZ PROJEKTA</t>
    </r>
    <r>
      <rPr>
        <b/>
        <sz val="11"/>
        <color indexed="8"/>
        <rFont val="Calibri"/>
        <family val="2"/>
      </rPr>
      <t xml:space="preserve"> GVDI (autom./24h)*</t>
    </r>
  </si>
  <si>
    <r>
      <t xml:space="preserve">Gada vidējā diennakts satiksmes intensitāte </t>
    </r>
    <r>
      <rPr>
        <b/>
        <sz val="11"/>
        <color indexed="10"/>
        <rFont val="Calibri"/>
        <family val="2"/>
      </rPr>
      <t>AR PROJEKTU</t>
    </r>
    <r>
      <rPr>
        <b/>
        <sz val="11"/>
        <color indexed="8"/>
        <rFont val="Calibri"/>
        <family val="2"/>
      </rPr>
      <t xml:space="preserve"> GVDI (autom./24h)*</t>
    </r>
  </si>
  <si>
    <t>NB! Gadījumā, ja projekts paredz esoša uzlabojamā ceļa rekonstruēšanu, aizpildīt informāciju par automobiļu skaitu uzlabojamās ielas virzienā. Pašreizējā modelī pieņemts, ka ceļš ir jaunizbūvējams</t>
  </si>
  <si>
    <t>Kravas automobiļu skaits uzlabojamā posma izejas** krustojumā no uzlabojamā posma virziena, automobiļi</t>
  </si>
  <si>
    <t>Kravas automobiļu skaits uzlabojamā posma izejas** krustojumā no atslogojamā posma virziena, automobiļi</t>
  </si>
  <si>
    <t>* ar aprēķina formulu var iepazīties  metodikas 5.nodaļas 5.attēlā</t>
  </si>
  <si>
    <t>NB! Metodikas izstrādātāji pieņem, ka Projekta īstenotāji veiks mērījumus metodikā rekomendētajos laikos. Gadījumā, ja mērījumi tiek veikti citos laikos, H kolonnas formulā nepieciešams ietvert citus - konkrēto dienu raksturojošos indeksus (atbilstoši metodikas 5.nodaļas 5.attēlam)</t>
  </si>
  <si>
    <t>2.9.2.</t>
  </si>
  <si>
    <t>2.9.3.</t>
  </si>
  <si>
    <t>Paaugstināta maģistrālo ielu caurlaides spēja (autom./24h):</t>
  </si>
  <si>
    <t>Saīsināts pārvietošanās nepieciešamais laiks (min):</t>
  </si>
  <si>
    <t>Esošās situācijas atspoguļojumam (lapas nosaukums "DATI pieteikums 3.5") tiek izmantoti iepriekš (pēdējā gada laikā) iegūti dati. Iespējamie datu avoti: tehniski ekonomiskie pamatojumi, būvprojekti, izpētes u.c. Taču datiem jābalstās uz ticamiem, valīdiem pētījumiem, kas veikti tehniski ekonomisko pamatojumu, brūvprojektu izstrādes ietvaros.</t>
  </si>
  <si>
    <r>
      <t xml:space="preserve">Tiek noteikts </t>
    </r>
    <r>
      <rPr>
        <i/>
        <sz val="11"/>
        <rFont val="Calibri"/>
        <family val="2"/>
      </rPr>
      <t xml:space="preserve">transporta plūsmas aizkavējuma samazinājums situācijai AR projektu saskaņā ar darba lapu "Plūsmas aizkav.samazinājums" un pievienoto metodiku (word) formātā.
</t>
    </r>
  </si>
  <si>
    <r>
      <t>Tiek noteikts</t>
    </r>
    <r>
      <rPr>
        <i/>
        <sz val="11"/>
        <rFont val="Calibri"/>
        <family val="2"/>
      </rPr>
      <t xml:space="preserve"> transporta plūsmas aizkavējuma samazinājums situācijai BEZ projekta saskaņā ar darba lapu "Plūsmas aizkav.samazinājums" un pievienoto metodiku (word) formātā. 
</t>
    </r>
  </si>
  <si>
    <t xml:space="preserve">Tiek noteikta kravas automašīnu intensitāte situācijai BEZ projekta saskaņā ar darba lapu "Intensitātes samazinājums" un pievienoto metodiku (word) formātā. 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</si>
</sst>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mbria"/>
      <family val="1"/>
    </font>
    <font>
      <i/>
      <sz val="11"/>
      <color indexed="8"/>
      <name val="Calibri"/>
      <family val="2"/>
    </font>
    <font>
      <b/>
      <sz val="18"/>
      <color indexed="60"/>
      <name val="Calibri"/>
      <family val="2"/>
    </font>
    <font>
      <sz val="18"/>
      <color indexed="60"/>
      <name val="Calibri"/>
      <family val="2"/>
    </font>
    <font>
      <b/>
      <sz val="24"/>
      <color indexed="8"/>
      <name val="Calibri"/>
      <family val="2"/>
    </font>
    <font>
      <b/>
      <i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color indexed="60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libri"/>
      <family val="2"/>
    </font>
    <font>
      <b/>
      <sz val="18"/>
      <color rgb="FFC00000"/>
      <name val="Calibri"/>
      <family val="2"/>
    </font>
    <font>
      <sz val="18"/>
      <color rgb="FFC00000"/>
      <name val="Calibri"/>
      <family val="2"/>
    </font>
    <font>
      <b/>
      <sz val="24"/>
      <color theme="1"/>
      <name val="Calibri"/>
      <family val="2"/>
    </font>
    <font>
      <b/>
      <i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C0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40" fillId="22" borderId="10" xfId="35" applyFont="1" applyBorder="1" applyAlignment="1">
      <alignment horizontal="center"/>
    </xf>
    <xf numFmtId="0" fontId="40" fillId="22" borderId="11" xfId="35" applyFont="1" applyBorder="1" applyAlignment="1">
      <alignment horizontal="center" vertical="center"/>
    </xf>
    <xf numFmtId="0" fontId="40" fillId="22" borderId="12" xfId="35" applyFont="1" applyBorder="1" applyAlignment="1">
      <alignment/>
    </xf>
    <xf numFmtId="0" fontId="3" fillId="33" borderId="13" xfId="35" applyFont="1" applyFill="1" applyBorder="1" applyAlignment="1">
      <alignment/>
    </xf>
    <xf numFmtId="0" fontId="0" fillId="4" borderId="13" xfId="0" applyFill="1" applyBorder="1" applyAlignment="1">
      <alignment/>
    </xf>
    <xf numFmtId="0" fontId="40" fillId="22" borderId="11" xfId="35" applyFont="1" applyBorder="1" applyAlignment="1">
      <alignment vertical="center"/>
    </xf>
    <xf numFmtId="0" fontId="40" fillId="22" borderId="14" xfId="35" applyFont="1" applyBorder="1" applyAlignment="1">
      <alignment horizontal="center"/>
    </xf>
    <xf numFmtId="0" fontId="40" fillId="22" borderId="15" xfId="35" applyFont="1" applyBorder="1" applyAlignment="1">
      <alignment horizontal="center"/>
    </xf>
    <xf numFmtId="0" fontId="3" fillId="33" borderId="16" xfId="35" applyFont="1" applyFill="1" applyBorder="1" applyAlignment="1">
      <alignment/>
    </xf>
    <xf numFmtId="0" fontId="3" fillId="33" borderId="0" xfId="35" applyFont="1" applyFill="1" applyBorder="1" applyAlignment="1">
      <alignment/>
    </xf>
    <xf numFmtId="0" fontId="3" fillId="33" borderId="17" xfId="35" applyFont="1" applyFill="1" applyBorder="1" applyAlignment="1">
      <alignment/>
    </xf>
    <xf numFmtId="0" fontId="40" fillId="22" borderId="11" xfId="35" applyFont="1" applyBorder="1" applyAlignment="1">
      <alignment horizontal="center" vertical="center" wrapText="1"/>
    </xf>
    <xf numFmtId="0" fontId="40" fillId="22" borderId="12" xfId="35" applyFont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3" fillId="33" borderId="13" xfId="35" applyFont="1" applyFill="1" applyBorder="1" applyAlignment="1">
      <alignment horizontal="center"/>
    </xf>
    <xf numFmtId="0" fontId="40" fillId="22" borderId="12" xfId="35" applyFont="1" applyBorder="1" applyAlignment="1">
      <alignment wrapText="1"/>
    </xf>
    <xf numFmtId="0" fontId="3" fillId="33" borderId="13" xfId="35" applyFont="1" applyFill="1" applyBorder="1" applyAlignment="1">
      <alignment wrapText="1"/>
    </xf>
    <xf numFmtId="0" fontId="0" fillId="0" borderId="13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" fontId="51" fillId="4" borderId="11" xfId="0" applyNumberFormat="1" applyFont="1" applyFill="1" applyBorder="1" applyAlignment="1">
      <alignment horizontal="center" vertical="center"/>
    </xf>
    <xf numFmtId="1" fontId="51" fillId="4" borderId="13" xfId="0" applyNumberFormat="1" applyFont="1" applyFill="1" applyBorder="1" applyAlignment="1">
      <alignment horizontal="center" vertical="center"/>
    </xf>
    <xf numFmtId="1" fontId="51" fillId="4" borderId="12" xfId="0" applyNumberFormat="1" applyFont="1" applyFill="1" applyBorder="1" applyAlignment="1">
      <alignment horizontal="center" vertical="center"/>
    </xf>
    <xf numFmtId="2" fontId="51" fillId="33" borderId="13" xfId="0" applyNumberFormat="1" applyFont="1" applyFill="1" applyBorder="1" applyAlignment="1">
      <alignment horizontal="center" vertical="center"/>
    </xf>
    <xf numFmtId="2" fontId="51" fillId="33" borderId="12" xfId="0" applyNumberFormat="1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2" fontId="55" fillId="10" borderId="11" xfId="35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0" fillId="0" borderId="0" xfId="0" applyAlignment="1">
      <alignment horizontal="right"/>
    </xf>
    <xf numFmtId="0" fontId="57" fillId="0" borderId="0" xfId="0" applyFont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6" borderId="21" xfId="0" applyFill="1" applyBorder="1" applyAlignment="1">
      <alignment/>
    </xf>
    <xf numFmtId="0" fontId="51" fillId="0" borderId="0" xfId="0" applyFont="1" applyAlignment="1">
      <alignment horizontal="right" vertical="center"/>
    </xf>
    <xf numFmtId="0" fontId="40" fillId="22" borderId="13" xfId="35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6" borderId="22" xfId="0" applyFill="1" applyBorder="1" applyAlignment="1">
      <alignment/>
    </xf>
    <xf numFmtId="0" fontId="53" fillId="34" borderId="0" xfId="0" applyFont="1" applyFill="1" applyAlignment="1">
      <alignment/>
    </xf>
    <xf numFmtId="0" fontId="0" fillId="6" borderId="21" xfId="0" applyFill="1" applyBorder="1" applyAlignment="1">
      <alignment/>
    </xf>
    <xf numFmtId="0" fontId="52" fillId="0" borderId="0" xfId="0" applyFont="1" applyAlignment="1">
      <alignment/>
    </xf>
    <xf numFmtId="0" fontId="60" fillId="0" borderId="0" xfId="0" applyFont="1" applyAlignment="1">
      <alignment/>
    </xf>
    <xf numFmtId="1" fontId="51" fillId="4" borderId="13" xfId="0" applyNumberFormat="1" applyFont="1" applyFill="1" applyBorder="1" applyAlignment="1">
      <alignment horizontal="center" vertical="center"/>
    </xf>
    <xf numFmtId="1" fontId="51" fillId="4" borderId="12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6" borderId="23" xfId="0" applyFill="1" applyBorder="1" applyAlignment="1">
      <alignment/>
    </xf>
    <xf numFmtId="0" fontId="52" fillId="0" borderId="0" xfId="0" applyFont="1" applyFill="1" applyBorder="1" applyAlignment="1">
      <alignment/>
    </xf>
    <xf numFmtId="0" fontId="51" fillId="4" borderId="2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34" borderId="0" xfId="0" applyFill="1" applyAlignment="1">
      <alignment/>
    </xf>
    <xf numFmtId="9" fontId="53" fillId="4" borderId="21" xfId="57" applyFont="1" applyFill="1" applyBorder="1" applyAlignment="1">
      <alignment horizontal="center" vertical="center"/>
    </xf>
    <xf numFmtId="0" fontId="51" fillId="4" borderId="21" xfId="0" applyFont="1" applyFill="1" applyBorder="1" applyAlignment="1">
      <alignment horizontal="right" vertical="center"/>
    </xf>
    <xf numFmtId="0" fontId="51" fillId="4" borderId="23" xfId="0" applyFont="1" applyFill="1" applyBorder="1" applyAlignment="1">
      <alignment/>
    </xf>
    <xf numFmtId="2" fontId="51" fillId="4" borderId="21" xfId="0" applyNumberFormat="1" applyFont="1" applyFill="1" applyBorder="1" applyAlignment="1">
      <alignment/>
    </xf>
    <xf numFmtId="0" fontId="51" fillId="0" borderId="0" xfId="0" applyFont="1" applyAlignment="1">
      <alignment wrapText="1"/>
    </xf>
    <xf numFmtId="9" fontId="53" fillId="10" borderId="21" xfId="57" applyFont="1" applyFill="1" applyBorder="1" applyAlignment="1">
      <alignment horizontal="center" vertical="center"/>
    </xf>
    <xf numFmtId="0" fontId="51" fillId="10" borderId="21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wrapText="1"/>
    </xf>
    <xf numFmtId="0" fontId="52" fillId="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25" borderId="23" xfId="0" applyFill="1" applyBorder="1" applyAlignment="1">
      <alignment/>
    </xf>
    <xf numFmtId="0" fontId="51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61" fillId="33" borderId="24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62" fillId="33" borderId="26" xfId="0" applyFont="1" applyFill="1" applyBorder="1" applyAlignment="1">
      <alignment vertical="top"/>
    </xf>
    <xf numFmtId="0" fontId="57" fillId="33" borderId="24" xfId="0" applyFont="1" applyFill="1" applyBorder="1" applyAlignment="1">
      <alignment/>
    </xf>
    <xf numFmtId="0" fontId="57" fillId="33" borderId="0" xfId="0" applyFont="1" applyFill="1" applyBorder="1" applyAlignment="1">
      <alignment vertical="top"/>
    </xf>
    <xf numFmtId="0" fontId="57" fillId="33" borderId="27" xfId="0" applyFont="1" applyFill="1" applyBorder="1" applyAlignment="1">
      <alignment/>
    </xf>
    <xf numFmtId="0" fontId="57" fillId="33" borderId="28" xfId="0" applyFont="1" applyFill="1" applyBorder="1" applyAlignment="1">
      <alignment/>
    </xf>
    <xf numFmtId="0" fontId="62" fillId="33" borderId="26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64" fillId="0" borderId="0" xfId="0" applyFont="1" applyAlignment="1">
      <alignment/>
    </xf>
    <xf numFmtId="0" fontId="51" fillId="0" borderId="0" xfId="0" applyFont="1" applyAlignment="1">
      <alignment horizontal="right"/>
    </xf>
    <xf numFmtId="0" fontId="65" fillId="0" borderId="0" xfId="0" applyFont="1" applyAlignment="1">
      <alignment/>
    </xf>
    <xf numFmtId="0" fontId="51" fillId="35" borderId="23" xfId="0" applyFont="1" applyFill="1" applyBorder="1" applyAlignment="1">
      <alignment/>
    </xf>
    <xf numFmtId="0" fontId="51" fillId="35" borderId="23" xfId="0" applyFont="1" applyFill="1" applyBorder="1" applyAlignment="1">
      <alignment wrapText="1"/>
    </xf>
    <xf numFmtId="0" fontId="0" fillId="2" borderId="2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3" xfId="0" applyFill="1" applyBorder="1" applyAlignment="1">
      <alignment/>
    </xf>
    <xf numFmtId="1" fontId="51" fillId="4" borderId="13" xfId="0" applyNumberFormat="1" applyFont="1" applyFill="1" applyBorder="1" applyAlignment="1">
      <alignment vertical="center"/>
    </xf>
    <xf numFmtId="1" fontId="51" fillId="4" borderId="12" xfId="0" applyNumberFormat="1" applyFont="1" applyFill="1" applyBorder="1" applyAlignment="1">
      <alignment vertical="center"/>
    </xf>
    <xf numFmtId="0" fontId="3" fillId="33" borderId="17" xfId="35" applyFont="1" applyFill="1" applyBorder="1" applyAlignment="1">
      <alignment wrapText="1"/>
    </xf>
    <xf numFmtId="0" fontId="40" fillId="22" borderId="31" xfId="35" applyFont="1" applyBorder="1" applyAlignment="1">
      <alignment horizontal="center" vertical="center" wrapText="1"/>
    </xf>
    <xf numFmtId="0" fontId="33" fillId="2" borderId="13" xfId="35" applyFont="1" applyFill="1" applyBorder="1" applyAlignment="1">
      <alignment horizontal="center" vertical="center"/>
    </xf>
    <xf numFmtId="0" fontId="3" fillId="4" borderId="11" xfId="35" applyFont="1" applyFill="1" applyBorder="1" applyAlignment="1">
      <alignment wrapText="1"/>
    </xf>
    <xf numFmtId="0" fontId="33" fillId="2" borderId="11" xfId="35" applyFont="1" applyFill="1" applyBorder="1" applyAlignment="1">
      <alignment horizontal="center" vertical="center"/>
    </xf>
    <xf numFmtId="0" fontId="33" fillId="2" borderId="12" xfId="35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34" fillId="0" borderId="11" xfId="35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vertical="center" wrapText="1"/>
    </xf>
    <xf numFmtId="0" fontId="57" fillId="0" borderId="23" xfId="0" applyFont="1" applyFill="1" applyBorder="1" applyAlignment="1">
      <alignment vertical="center"/>
    </xf>
    <xf numFmtId="4" fontId="57" fillId="0" borderId="23" xfId="0" applyNumberFormat="1" applyFont="1" applyFill="1" applyBorder="1" applyAlignment="1">
      <alignment vertical="center" wrapText="1"/>
    </xf>
    <xf numFmtId="0" fontId="34" fillId="0" borderId="23" xfId="35" applyFont="1" applyFill="1" applyBorder="1" applyAlignment="1">
      <alignment horizontal="center" vertical="center" wrapText="1"/>
    </xf>
    <xf numFmtId="1" fontId="55" fillId="10" borderId="23" xfId="35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4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51" fillId="35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35" fillId="35" borderId="32" xfId="0" applyFont="1" applyFill="1" applyBorder="1" applyAlignment="1">
      <alignment horizontal="left" vertical="top"/>
    </xf>
    <xf numFmtId="0" fontId="35" fillId="35" borderId="33" xfId="0" applyFont="1" applyFill="1" applyBorder="1" applyAlignment="1">
      <alignment horizontal="left" vertical="top"/>
    </xf>
    <xf numFmtId="0" fontId="35" fillId="35" borderId="34" xfId="0" applyFont="1" applyFill="1" applyBorder="1" applyAlignment="1">
      <alignment horizontal="left" vertical="top"/>
    </xf>
    <xf numFmtId="0" fontId="57" fillId="33" borderId="23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vertical="center" wrapText="1"/>
    </xf>
    <xf numFmtId="0" fontId="57" fillId="33" borderId="23" xfId="0" applyFont="1" applyFill="1" applyBorder="1" applyAlignment="1">
      <alignment vertical="center" wrapText="1"/>
    </xf>
    <xf numFmtId="0" fontId="57" fillId="33" borderId="35" xfId="0" applyFont="1" applyFill="1" applyBorder="1" applyAlignment="1">
      <alignment vertical="center" wrapText="1"/>
    </xf>
    <xf numFmtId="0" fontId="57" fillId="33" borderId="36" xfId="0" applyFont="1" applyFill="1" applyBorder="1" applyAlignment="1">
      <alignment vertical="center" wrapText="1"/>
    </xf>
    <xf numFmtId="0" fontId="57" fillId="33" borderId="29" xfId="0" applyFont="1" applyFill="1" applyBorder="1" applyAlignment="1">
      <alignment horizontal="left" vertical="center" wrapText="1"/>
    </xf>
    <xf numFmtId="0" fontId="57" fillId="33" borderId="30" xfId="0" applyFont="1" applyFill="1" applyBorder="1" applyAlignment="1">
      <alignment horizontal="left" vertical="center" wrapText="1"/>
    </xf>
    <xf numFmtId="0" fontId="57" fillId="33" borderId="31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5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35" fillId="35" borderId="32" xfId="0" applyFont="1" applyFill="1" applyBorder="1" applyAlignment="1">
      <alignment horizontal="center"/>
    </xf>
    <xf numFmtId="0" fontId="35" fillId="35" borderId="33" xfId="0" applyFont="1" applyFill="1" applyBorder="1" applyAlignment="1">
      <alignment horizontal="center"/>
    </xf>
    <xf numFmtId="0" fontId="35" fillId="35" borderId="34" xfId="0" applyFont="1" applyFill="1" applyBorder="1" applyAlignment="1">
      <alignment horizontal="center"/>
    </xf>
    <xf numFmtId="0" fontId="57" fillId="0" borderId="24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2" fillId="4" borderId="18" xfId="0" applyFont="1" applyFill="1" applyBorder="1" applyAlignment="1">
      <alignment horizontal="left"/>
    </xf>
    <xf numFmtId="0" fontId="52" fillId="4" borderId="19" xfId="0" applyFont="1" applyFill="1" applyBorder="1" applyAlignment="1">
      <alignment horizontal="left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0" xfId="0" applyFont="1" applyAlignment="1">
      <alignment horizontal="center" vertical="center"/>
    </xf>
    <xf numFmtId="0" fontId="51" fillId="6" borderId="32" xfId="0" applyFont="1" applyFill="1" applyBorder="1" applyAlignment="1">
      <alignment horizontal="left" vertical="top" wrapText="1"/>
    </xf>
    <xf numFmtId="0" fontId="51" fillId="6" borderId="33" xfId="0" applyFont="1" applyFill="1" applyBorder="1" applyAlignment="1">
      <alignment horizontal="left" vertical="top" wrapText="1"/>
    </xf>
    <xf numFmtId="0" fontId="51" fillId="6" borderId="34" xfId="0" applyFont="1" applyFill="1" applyBorder="1" applyAlignment="1">
      <alignment horizontal="left" vertical="top" wrapText="1"/>
    </xf>
    <xf numFmtId="0" fontId="51" fillId="6" borderId="24" xfId="0" applyFont="1" applyFill="1" applyBorder="1" applyAlignment="1">
      <alignment horizontal="left" vertical="top" wrapText="1"/>
    </xf>
    <xf numFmtId="0" fontId="51" fillId="6" borderId="0" xfId="0" applyFont="1" applyFill="1" applyBorder="1" applyAlignment="1">
      <alignment horizontal="left" vertical="top" wrapText="1"/>
    </xf>
    <xf numFmtId="0" fontId="51" fillId="6" borderId="25" xfId="0" applyFont="1" applyFill="1" applyBorder="1" applyAlignment="1">
      <alignment horizontal="left" vertical="top" wrapText="1"/>
    </xf>
    <xf numFmtId="0" fontId="51" fillId="6" borderId="37" xfId="0" applyFont="1" applyFill="1" applyBorder="1" applyAlignment="1">
      <alignment horizontal="left" vertical="top" wrapText="1"/>
    </xf>
    <xf numFmtId="0" fontId="51" fillId="6" borderId="27" xfId="0" applyFont="1" applyFill="1" applyBorder="1" applyAlignment="1">
      <alignment horizontal="left" vertical="top" wrapText="1"/>
    </xf>
    <xf numFmtId="0" fontId="51" fillId="6" borderId="28" xfId="0" applyFont="1" applyFill="1" applyBorder="1" applyAlignment="1">
      <alignment horizontal="left" vertical="top" wrapText="1"/>
    </xf>
    <xf numFmtId="0" fontId="52" fillId="4" borderId="20" xfId="0" applyFont="1" applyFill="1" applyBorder="1" applyAlignment="1">
      <alignment horizontal="left"/>
    </xf>
    <xf numFmtId="0" fontId="51" fillId="35" borderId="23" xfId="0" applyFont="1" applyFill="1" applyBorder="1" applyAlignment="1">
      <alignment horizontal="center"/>
    </xf>
    <xf numFmtId="0" fontId="55" fillId="0" borderId="0" xfId="0" applyFont="1" applyFill="1" applyAlignment="1">
      <alignment horizontal="center" vertical="center" wrapText="1"/>
    </xf>
    <xf numFmtId="0" fontId="34" fillId="36" borderId="25" xfId="0" applyFont="1" applyFill="1" applyBorder="1" applyAlignment="1">
      <alignment horizontal="center" vertical="center" wrapText="1"/>
    </xf>
    <xf numFmtId="0" fontId="53" fillId="36" borderId="0" xfId="0" applyFont="1" applyFill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7" fillId="36" borderId="32" xfId="0" applyFont="1" applyFill="1" applyBorder="1" applyAlignment="1">
      <alignment horizontal="center" wrapText="1"/>
    </xf>
    <xf numFmtId="0" fontId="57" fillId="36" borderId="24" xfId="0" applyFont="1" applyFill="1" applyBorder="1" applyAlignment="1">
      <alignment horizontal="center" wrapText="1"/>
    </xf>
    <xf numFmtId="0" fontId="57" fillId="36" borderId="37" xfId="0" applyFont="1" applyFill="1" applyBorder="1" applyAlignment="1">
      <alignment horizontal="center" wrapText="1"/>
    </xf>
    <xf numFmtId="0" fontId="65" fillId="0" borderId="24" xfId="0" applyFont="1" applyFill="1" applyBorder="1" applyAlignment="1">
      <alignment horizontal="center" wrapText="1"/>
    </xf>
    <xf numFmtId="0" fontId="65" fillId="0" borderId="37" xfId="0" applyFont="1" applyFill="1" applyBorder="1" applyAlignment="1">
      <alignment horizontal="center" wrapText="1"/>
    </xf>
    <xf numFmtId="0" fontId="53" fillId="0" borderId="18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40" fillId="22" borderId="29" xfId="35" applyFont="1" applyBorder="1" applyAlignment="1">
      <alignment horizontal="center" vertical="center"/>
    </xf>
    <xf numFmtId="0" fontId="40" fillId="22" borderId="30" xfId="35" applyFont="1" applyBorder="1" applyAlignment="1">
      <alignment horizontal="center" vertical="center"/>
    </xf>
    <xf numFmtId="0" fontId="40" fillId="22" borderId="31" xfId="35" applyFont="1" applyBorder="1" applyAlignment="1">
      <alignment horizontal="center" vertical="center"/>
    </xf>
    <xf numFmtId="2" fontId="3" fillId="0" borderId="11" xfId="35" applyNumberFormat="1" applyFont="1" applyFill="1" applyBorder="1" applyAlignment="1">
      <alignment horizontal="center" vertical="center" wrapText="1"/>
    </xf>
    <xf numFmtId="0" fontId="3" fillId="0" borderId="12" xfId="35" applyFont="1" applyFill="1" applyBorder="1" applyAlignment="1">
      <alignment horizontal="center" vertical="center" wrapText="1"/>
    </xf>
    <xf numFmtId="0" fontId="3" fillId="0" borderId="13" xfId="35" applyFont="1" applyFill="1" applyBorder="1" applyAlignment="1">
      <alignment horizontal="center" vertical="center" wrapText="1"/>
    </xf>
    <xf numFmtId="2" fontId="51" fillId="4" borderId="11" xfId="0" applyNumberFormat="1" applyFont="1" applyFill="1" applyBorder="1" applyAlignment="1">
      <alignment horizontal="center" vertical="center"/>
    </xf>
    <xf numFmtId="2" fontId="51" fillId="4" borderId="13" xfId="0" applyNumberFormat="1" applyFont="1" applyFill="1" applyBorder="1" applyAlignment="1">
      <alignment horizontal="center" vertical="center"/>
    </xf>
    <xf numFmtId="2" fontId="51" fillId="4" borderId="12" xfId="0" applyNumberFormat="1" applyFont="1" applyFill="1" applyBorder="1" applyAlignment="1">
      <alignment horizontal="center" vertical="center"/>
    </xf>
    <xf numFmtId="0" fontId="40" fillId="22" borderId="16" xfId="35" applyFont="1" applyBorder="1" applyAlignment="1">
      <alignment horizontal="center" vertical="center"/>
    </xf>
    <xf numFmtId="0" fontId="40" fillId="22" borderId="0" xfId="35" applyFont="1" applyBorder="1" applyAlignment="1">
      <alignment horizontal="center" vertical="center"/>
    </xf>
    <xf numFmtId="0" fontId="40" fillId="22" borderId="17" xfId="35" applyFont="1" applyBorder="1" applyAlignment="1">
      <alignment horizontal="center" vertical="center"/>
    </xf>
    <xf numFmtId="2" fontId="3" fillId="4" borderId="11" xfId="35" applyNumberFormat="1" applyFont="1" applyFill="1" applyBorder="1" applyAlignment="1">
      <alignment horizontal="center" vertical="center" wrapText="1"/>
    </xf>
    <xf numFmtId="0" fontId="3" fillId="4" borderId="12" xfId="35" applyFont="1" applyFill="1" applyBorder="1" applyAlignment="1">
      <alignment horizontal="center" vertical="center" wrapText="1"/>
    </xf>
    <xf numFmtId="170" fontId="55" fillId="10" borderId="13" xfId="0" applyNumberFormat="1" applyFont="1" applyFill="1" applyBorder="1" applyAlignment="1">
      <alignment horizontal="center" vertical="center"/>
    </xf>
    <xf numFmtId="170" fontId="55" fillId="10" borderId="12" xfId="0" applyNumberFormat="1" applyFont="1" applyFill="1" applyBorder="1" applyAlignment="1">
      <alignment horizontal="center" vertical="center"/>
    </xf>
    <xf numFmtId="2" fontId="66" fillId="4" borderId="11" xfId="0" applyNumberFormat="1" applyFont="1" applyFill="1" applyBorder="1" applyAlignment="1">
      <alignment horizontal="center" vertical="center"/>
    </xf>
    <xf numFmtId="0" fontId="66" fillId="4" borderId="13" xfId="0" applyFont="1" applyFill="1" applyBorder="1" applyAlignment="1">
      <alignment horizontal="center" vertical="center"/>
    </xf>
    <xf numFmtId="0" fontId="66" fillId="4" borderId="12" xfId="0" applyFont="1" applyFill="1" applyBorder="1" applyAlignment="1">
      <alignment horizontal="center" vertical="center"/>
    </xf>
    <xf numFmtId="2" fontId="55" fillId="10" borderId="13" xfId="0" applyNumberFormat="1" applyFont="1" applyFill="1" applyBorder="1" applyAlignment="1">
      <alignment horizontal="center" vertical="center"/>
    </xf>
    <xf numFmtId="2" fontId="55" fillId="10" borderId="12" xfId="0" applyNumberFormat="1" applyFont="1" applyFill="1" applyBorder="1" applyAlignment="1">
      <alignment horizontal="center" vertical="center"/>
    </xf>
    <xf numFmtId="1" fontId="55" fillId="4" borderId="13" xfId="0" applyNumberFormat="1" applyFont="1" applyFill="1" applyBorder="1" applyAlignment="1">
      <alignment horizontal="center" vertical="center"/>
    </xf>
    <xf numFmtId="1" fontId="55" fillId="4" borderId="12" xfId="0" applyNumberFormat="1" applyFont="1" applyFill="1" applyBorder="1" applyAlignment="1">
      <alignment horizontal="center" vertical="center"/>
    </xf>
    <xf numFmtId="1" fontId="51" fillId="4" borderId="11" xfId="0" applyNumberFormat="1" applyFont="1" applyFill="1" applyBorder="1" applyAlignment="1">
      <alignment horizontal="center" vertical="center"/>
    </xf>
    <xf numFmtId="1" fontId="51" fillId="4" borderId="13" xfId="0" applyNumberFormat="1" applyFont="1" applyFill="1" applyBorder="1" applyAlignment="1">
      <alignment horizontal="center" vertical="center"/>
    </xf>
    <xf numFmtId="1" fontId="51" fillId="4" borderId="12" xfId="0" applyNumberFormat="1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vertical="top" wrapText="1"/>
    </xf>
    <xf numFmtId="0" fontId="36" fillId="33" borderId="23" xfId="0" applyFont="1" applyFill="1" applyBorder="1" applyAlignment="1">
      <alignment vertical="top" wrapText="1"/>
    </xf>
    <xf numFmtId="0" fontId="36" fillId="33" borderId="35" xfId="0" applyFont="1" applyFill="1" applyBorder="1" applyAlignment="1">
      <alignment vertical="top" wrapText="1"/>
    </xf>
    <xf numFmtId="0" fontId="36" fillId="33" borderId="36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2" fontId="33" fillId="4" borderId="21" xfId="0" applyNumberFormat="1" applyFont="1" applyFill="1" applyBorder="1" applyAlignment="1">
      <alignment/>
    </xf>
    <xf numFmtId="1" fontId="0" fillId="4" borderId="23" xfId="0" applyNumberFormat="1" applyFill="1" applyBorder="1" applyAlignment="1">
      <alignment horizontal="center"/>
    </xf>
    <xf numFmtId="9" fontId="0" fillId="4" borderId="23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8.00390625" style="0" customWidth="1"/>
    <col min="2" max="2" width="63.421875" style="58" customWidth="1"/>
    <col min="3" max="6" width="9.140625" style="53" customWidth="1"/>
  </cols>
  <sheetData>
    <row r="1" spans="1:2" ht="15">
      <c r="A1" s="50" t="s">
        <v>119</v>
      </c>
      <c r="B1" s="67" t="s">
        <v>120</v>
      </c>
    </row>
    <row r="3" spans="1:6" ht="30.75" customHeight="1">
      <c r="A3" s="55"/>
      <c r="B3" s="71" t="s">
        <v>121</v>
      </c>
      <c r="C3" s="54"/>
      <c r="D3" s="54"/>
      <c r="E3" s="54"/>
      <c r="F3" s="54"/>
    </row>
    <row r="4" spans="1:4" ht="32.25" customHeight="1">
      <c r="A4" s="68"/>
      <c r="B4" s="72" t="s">
        <v>124</v>
      </c>
      <c r="C4" s="56"/>
      <c r="D4" s="56"/>
    </row>
    <row r="6" spans="1:2" ht="37.5" customHeight="1">
      <c r="A6" s="69"/>
      <c r="B6" s="71" t="s">
        <v>127</v>
      </c>
    </row>
    <row r="7" spans="1:2" ht="83.25" customHeight="1">
      <c r="A7" s="70"/>
      <c r="B7" s="71" t="s">
        <v>128</v>
      </c>
    </row>
    <row r="9" ht="15">
      <c r="A9" s="3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3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2.7109375" style="0" customWidth="1"/>
  </cols>
  <sheetData>
    <row r="1" spans="1:7" ht="68.25" customHeight="1" thickBot="1">
      <c r="A1" s="51" t="s">
        <v>55</v>
      </c>
      <c r="B1" s="144"/>
      <c r="C1" s="145"/>
      <c r="D1" s="145"/>
      <c r="E1" s="145"/>
      <c r="F1" s="145"/>
      <c r="G1" s="146"/>
    </row>
    <row r="2" spans="1:7" ht="36" customHeight="1" thickBot="1">
      <c r="A2" s="51" t="s">
        <v>56</v>
      </c>
      <c r="B2" s="144"/>
      <c r="C2" s="145"/>
      <c r="D2" s="145"/>
      <c r="E2" s="145"/>
      <c r="F2" s="145"/>
      <c r="G2" s="146"/>
    </row>
    <row r="4" ht="15.75" thickBot="1">
      <c r="A4" s="50" t="s">
        <v>114</v>
      </c>
    </row>
    <row r="5" spans="1:8" ht="29.25" customHeight="1" thickBot="1">
      <c r="A5" s="39" t="s">
        <v>112</v>
      </c>
      <c r="B5" s="144"/>
      <c r="C5" s="145"/>
      <c r="D5" s="145"/>
      <c r="E5" s="145"/>
      <c r="F5" s="145"/>
      <c r="G5" s="146"/>
      <c r="H5" s="32"/>
    </row>
    <row r="6" spans="1:15" ht="27" customHeight="1" thickBot="1">
      <c r="A6" s="39" t="s">
        <v>109</v>
      </c>
      <c r="B6" s="144"/>
      <c r="C6" s="145"/>
      <c r="D6" s="145"/>
      <c r="E6" s="145"/>
      <c r="F6" s="145"/>
      <c r="G6" s="146"/>
      <c r="H6" s="32"/>
      <c r="O6" t="s">
        <v>57</v>
      </c>
    </row>
    <row r="7" spans="1:15" ht="32.25" customHeight="1" thickBot="1">
      <c r="A7" s="39" t="s">
        <v>110</v>
      </c>
      <c r="B7" s="144"/>
      <c r="C7" s="145"/>
      <c r="D7" s="145"/>
      <c r="E7" s="145"/>
      <c r="F7" s="145"/>
      <c r="G7" s="146"/>
      <c r="H7" s="32"/>
      <c r="O7" t="s">
        <v>117</v>
      </c>
    </row>
    <row r="8" spans="1:8" ht="32.25" customHeight="1" thickBot="1">
      <c r="A8" s="39" t="s">
        <v>111</v>
      </c>
      <c r="B8" s="144"/>
      <c r="C8" s="145"/>
      <c r="D8" s="145"/>
      <c r="E8" s="145"/>
      <c r="F8" s="145"/>
      <c r="G8" s="146"/>
      <c r="H8" s="32"/>
    </row>
    <row r="9" ht="15">
      <c r="A9" s="82" t="s">
        <v>113</v>
      </c>
    </row>
    <row r="11" ht="32.25" thickBot="1">
      <c r="A11" s="47" t="s">
        <v>116</v>
      </c>
    </row>
    <row r="12" spans="1:15" s="46" customFormat="1" ht="15">
      <c r="A12" s="147" t="str">
        <f>'DATI pieteikums 3.5.'!A1</f>
        <v>PROJEKTA IESNIEGUMA KVALITĀTES VĒRTĒŠANAS KRITĒRIJS 3.5.: Projekts nodrošinās ceļā pavadītā laika ietaupījumu visām lietotāju kategorijām tā ietekmes teritorijā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9"/>
    </row>
    <row r="13" spans="1:15" ht="15">
      <c r="A13" s="73" t="s">
        <v>118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5" ht="110.25" customHeight="1">
      <c r="A14" s="76" t="str">
        <f>'DATI pieteikums 3.5.'!A5</f>
        <v>1. VARIANTS</v>
      </c>
      <c r="B14" s="132" t="s">
        <v>141</v>
      </c>
      <c r="C14" s="132"/>
      <c r="D14" s="132"/>
      <c r="E14" s="132"/>
      <c r="F14" s="132"/>
      <c r="G14" s="132"/>
      <c r="H14" s="137" t="s">
        <v>115</v>
      </c>
      <c r="I14" s="138"/>
      <c r="J14" s="138"/>
      <c r="K14" s="139"/>
      <c r="L14" s="74"/>
      <c r="M14" s="74"/>
      <c r="N14" s="74"/>
      <c r="O14" s="75"/>
    </row>
    <row r="15" spans="1:15" ht="90.75" customHeight="1">
      <c r="A15" s="76" t="s">
        <v>63</v>
      </c>
      <c r="B15" s="132" t="str">
        <f>'DATI pieteikums 3.5.'!A19</f>
        <v>Transporta plūsmas mērījumi tiek veikti saskaņā ar metodiskajiem norādījumiem, izmantojot darba lapu "Plūsmas aizkav. samazinājums"!</v>
      </c>
      <c r="C15" s="132"/>
      <c r="D15" s="132"/>
      <c r="E15" s="132"/>
      <c r="F15" s="132"/>
      <c r="G15" s="132"/>
      <c r="H15" s="140"/>
      <c r="I15" s="141"/>
      <c r="J15" s="141"/>
      <c r="K15" s="142"/>
      <c r="L15" s="74"/>
      <c r="M15" s="74"/>
      <c r="N15" s="74"/>
      <c r="O15" s="75"/>
    </row>
    <row r="16" spans="1:15" ht="15">
      <c r="A16" s="77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</row>
    <row r="17" spans="1:15" ht="15">
      <c r="A17" s="73" t="s">
        <v>95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</row>
    <row r="18" spans="1:15" ht="15">
      <c r="A18" s="207" t="s">
        <v>143</v>
      </c>
      <c r="B18" s="208"/>
      <c r="C18" s="208"/>
      <c r="D18" s="208"/>
      <c r="E18" s="208"/>
      <c r="F18" s="208"/>
      <c r="G18" s="208"/>
      <c r="H18" s="143"/>
      <c r="I18" s="143"/>
      <c r="J18" s="143"/>
      <c r="K18" s="143"/>
      <c r="L18" s="74"/>
      <c r="M18" s="74"/>
      <c r="N18" s="74"/>
      <c r="O18" s="75"/>
    </row>
    <row r="19" spans="1:15" ht="31.5" customHeight="1">
      <c r="A19" s="207"/>
      <c r="B19" s="208"/>
      <c r="C19" s="208"/>
      <c r="D19" s="208"/>
      <c r="E19" s="208"/>
      <c r="F19" s="208"/>
      <c r="G19" s="208"/>
      <c r="H19" s="143"/>
      <c r="I19" s="143"/>
      <c r="J19" s="143"/>
      <c r="K19" s="143"/>
      <c r="L19" s="74"/>
      <c r="M19" s="74"/>
      <c r="N19" s="74"/>
      <c r="O19" s="75"/>
    </row>
    <row r="20" spans="1:15" ht="15">
      <c r="A20" s="77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</row>
    <row r="21" spans="1:15" ht="15">
      <c r="A21" s="73" t="s">
        <v>96</v>
      </c>
      <c r="B21" s="78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5" ht="15" customHeight="1">
      <c r="A22" s="207" t="s">
        <v>142</v>
      </c>
      <c r="B22" s="208"/>
      <c r="C22" s="208"/>
      <c r="D22" s="208"/>
      <c r="E22" s="208"/>
      <c r="F22" s="208"/>
      <c r="G22" s="208"/>
      <c r="H22" s="74"/>
      <c r="I22" s="74"/>
      <c r="J22" s="74"/>
      <c r="K22" s="74"/>
      <c r="L22" s="74"/>
      <c r="M22" s="74"/>
      <c r="N22" s="74"/>
      <c r="O22" s="75"/>
    </row>
    <row r="23" spans="1:15" ht="36.75" customHeight="1" thickBot="1">
      <c r="A23" s="209"/>
      <c r="B23" s="210"/>
      <c r="C23" s="210"/>
      <c r="D23" s="210"/>
      <c r="E23" s="210"/>
      <c r="F23" s="210"/>
      <c r="G23" s="210"/>
      <c r="H23" s="79"/>
      <c r="I23" s="79"/>
      <c r="J23" s="79"/>
      <c r="K23" s="79"/>
      <c r="L23" s="79"/>
      <c r="M23" s="79"/>
      <c r="N23" s="79"/>
      <c r="O23" s="80"/>
    </row>
    <row r="24" spans="1:15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.75" thickBo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">
      <c r="A26" s="129" t="str">
        <f>'DATI pieteikums 3.6.'!A1</f>
        <v>PROJEKTA IESNIEGUMA KVALITĀTES VĒRTĒŠANAS KRITĒRIJS 3.6.: Projekts veicinās maģistrālās ielas caurlaides spējas paaugstināšanu tā ietekmes teritorijā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</row>
    <row r="27" spans="1:15" ht="15">
      <c r="A27" s="73" t="s">
        <v>94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</row>
    <row r="28" spans="1:15" ht="104.25" customHeight="1">
      <c r="A28" s="81" t="str">
        <f>'DATI pieteikums 3.6.'!A4</f>
        <v>1. VARIANTS</v>
      </c>
      <c r="B28" s="132" t="s">
        <v>141</v>
      </c>
      <c r="C28" s="132"/>
      <c r="D28" s="132"/>
      <c r="E28" s="132"/>
      <c r="F28" s="132"/>
      <c r="G28" s="132"/>
      <c r="H28" s="137" t="s">
        <v>115</v>
      </c>
      <c r="I28" s="138"/>
      <c r="J28" s="138"/>
      <c r="K28" s="139"/>
      <c r="L28" s="74"/>
      <c r="M28" s="74"/>
      <c r="N28" s="74"/>
      <c r="O28" s="75"/>
    </row>
    <row r="29" spans="1:15" ht="51.75" customHeight="1">
      <c r="A29" s="81" t="str">
        <f>A15</f>
        <v>2. VARIANTS</v>
      </c>
      <c r="B29" s="132" t="s">
        <v>98</v>
      </c>
      <c r="C29" s="132"/>
      <c r="D29" s="132"/>
      <c r="E29" s="132"/>
      <c r="F29" s="132"/>
      <c r="G29" s="132"/>
      <c r="H29" s="140"/>
      <c r="I29" s="141"/>
      <c r="J29" s="141"/>
      <c r="K29" s="142"/>
      <c r="L29" s="74"/>
      <c r="M29" s="74"/>
      <c r="N29" s="74"/>
      <c r="O29" s="75"/>
    </row>
    <row r="30" spans="1:15" ht="15">
      <c r="A30" s="77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</row>
    <row r="31" spans="1:15" ht="15">
      <c r="A31" s="73" t="s">
        <v>95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</row>
    <row r="32" spans="1:15" ht="15">
      <c r="A32" s="133" t="s">
        <v>144</v>
      </c>
      <c r="B32" s="134"/>
      <c r="C32" s="134"/>
      <c r="D32" s="134"/>
      <c r="E32" s="134"/>
      <c r="F32" s="134"/>
      <c r="G32" s="134"/>
      <c r="H32" s="74"/>
      <c r="I32" s="74"/>
      <c r="J32" s="74"/>
      <c r="K32" s="74"/>
      <c r="L32" s="74"/>
      <c r="M32" s="74"/>
      <c r="N32" s="74"/>
      <c r="O32" s="75"/>
    </row>
    <row r="33" spans="1:15" ht="15">
      <c r="A33" s="133"/>
      <c r="B33" s="134"/>
      <c r="C33" s="134"/>
      <c r="D33" s="134"/>
      <c r="E33" s="134"/>
      <c r="F33" s="134"/>
      <c r="G33" s="134"/>
      <c r="H33" s="74"/>
      <c r="I33" s="74"/>
      <c r="J33" s="74"/>
      <c r="K33" s="74"/>
      <c r="L33" s="74"/>
      <c r="M33" s="74"/>
      <c r="N33" s="74"/>
      <c r="O33" s="75"/>
    </row>
    <row r="34" spans="1:15" ht="15">
      <c r="A34" s="77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5" ht="15">
      <c r="A35" s="73" t="s">
        <v>96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</row>
    <row r="36" spans="1:15" ht="16.5" customHeight="1">
      <c r="A36" s="133" t="s">
        <v>97</v>
      </c>
      <c r="B36" s="134"/>
      <c r="C36" s="134"/>
      <c r="D36" s="134"/>
      <c r="E36" s="134"/>
      <c r="F36" s="134"/>
      <c r="G36" s="134"/>
      <c r="H36" s="74"/>
      <c r="I36" s="74"/>
      <c r="J36" s="74"/>
      <c r="K36" s="74"/>
      <c r="L36" s="74"/>
      <c r="M36" s="74"/>
      <c r="N36" s="74"/>
      <c r="O36" s="75"/>
    </row>
    <row r="37" spans="1:15" ht="22.5" customHeight="1" thickBot="1">
      <c r="A37" s="135"/>
      <c r="B37" s="136"/>
      <c r="C37" s="136"/>
      <c r="D37" s="136"/>
      <c r="E37" s="136"/>
      <c r="F37" s="136"/>
      <c r="G37" s="136"/>
      <c r="H37" s="79"/>
      <c r="I37" s="79"/>
      <c r="J37" s="79"/>
      <c r="K37" s="79"/>
      <c r="L37" s="79"/>
      <c r="M37" s="79"/>
      <c r="N37" s="79"/>
      <c r="O37" s="80"/>
    </row>
  </sheetData>
  <sheetProtection/>
  <mergeCells count="19">
    <mergeCell ref="A22:G23"/>
    <mergeCell ref="B28:G28"/>
    <mergeCell ref="B1:G1"/>
    <mergeCell ref="B2:G2"/>
    <mergeCell ref="B6:G6"/>
    <mergeCell ref="B7:G7"/>
    <mergeCell ref="B8:G8"/>
    <mergeCell ref="B5:G5"/>
    <mergeCell ref="A12:O12"/>
    <mergeCell ref="A26:O26"/>
    <mergeCell ref="B29:G29"/>
    <mergeCell ref="A32:G33"/>
    <mergeCell ref="A36:G37"/>
    <mergeCell ref="H14:K15"/>
    <mergeCell ref="H18:K19"/>
    <mergeCell ref="H28:K29"/>
    <mergeCell ref="B14:G14"/>
    <mergeCell ref="B15:G15"/>
    <mergeCell ref="A18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7"/>
  <sheetViews>
    <sheetView zoomScale="85" zoomScaleNormal="85" zoomScalePageLayoutView="0" workbookViewId="0" topLeftCell="A1">
      <selection activeCell="J10" sqref="J10:Q12"/>
    </sheetView>
  </sheetViews>
  <sheetFormatPr defaultColWidth="9.140625" defaultRowHeight="15"/>
  <cols>
    <col min="1" max="1" width="27.140625" style="0" customWidth="1"/>
    <col min="3" max="3" width="4.7109375" style="0" customWidth="1"/>
    <col min="4" max="4" width="3.8515625" style="0" customWidth="1"/>
    <col min="5" max="5" width="7.00390625" style="0" customWidth="1"/>
    <col min="6" max="6" width="23.57421875" style="0" customWidth="1"/>
    <col min="8" max="8" width="27.7109375" style="0" customWidth="1"/>
    <col min="9" max="9" width="20.421875" style="0" customWidth="1"/>
    <col min="10" max="10" width="22.28125" style="0" customWidth="1"/>
    <col min="11" max="11" width="24.7109375" style="0" customWidth="1"/>
    <col min="17" max="17" width="15.140625" style="0" customWidth="1"/>
  </cols>
  <sheetData>
    <row r="1" s="42" customFormat="1" ht="23.25">
      <c r="A1" s="41" t="s">
        <v>57</v>
      </c>
    </row>
    <row r="5" spans="1:17" ht="19.5" thickBot="1">
      <c r="A5" s="44" t="s">
        <v>58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0" ht="45.75" customHeight="1" thickBot="1">
      <c r="A6" s="64" t="s">
        <v>122</v>
      </c>
      <c r="B6" s="144"/>
      <c r="C6" s="145"/>
      <c r="D6" s="145"/>
      <c r="E6" s="145"/>
      <c r="F6" s="146"/>
      <c r="G6" s="150" t="s">
        <v>123</v>
      </c>
      <c r="H6" s="151"/>
      <c r="I6" s="151"/>
      <c r="J6" s="151"/>
    </row>
    <row r="8" ht="15.75" thickBot="1"/>
    <row r="9" spans="6:17" ht="60.75" thickBot="1">
      <c r="F9" s="64" t="s">
        <v>68</v>
      </c>
      <c r="G9" s="50"/>
      <c r="H9" s="64" t="s">
        <v>108</v>
      </c>
      <c r="J9" s="154" t="s">
        <v>70</v>
      </c>
      <c r="K9" s="155"/>
      <c r="L9" s="155"/>
      <c r="M9" s="155"/>
      <c r="N9" s="155"/>
      <c r="O9" s="155"/>
      <c r="P9" s="155"/>
      <c r="Q9" s="156"/>
    </row>
    <row r="10" spans="1:17" ht="24.75" customHeight="1" thickBot="1">
      <c r="A10" s="50" t="s">
        <v>60</v>
      </c>
      <c r="B10" s="152">
        <f>IEVADS!B6</f>
        <v>0</v>
      </c>
      <c r="C10" s="153"/>
      <c r="D10" s="153"/>
      <c r="E10" s="167"/>
      <c r="F10" s="38">
        <v>10</v>
      </c>
      <c r="H10" s="38">
        <v>9</v>
      </c>
      <c r="J10" s="158"/>
      <c r="K10" s="159"/>
      <c r="L10" s="159"/>
      <c r="M10" s="159"/>
      <c r="N10" s="159"/>
      <c r="O10" s="159"/>
      <c r="P10" s="159"/>
      <c r="Q10" s="160"/>
    </row>
    <row r="11" spans="1:17" ht="24.75" customHeight="1" thickBot="1">
      <c r="A11" s="50" t="s">
        <v>61</v>
      </c>
      <c r="B11" s="152">
        <f>IEVADS!B7</f>
        <v>0</v>
      </c>
      <c r="C11" s="153"/>
      <c r="D11" s="153"/>
      <c r="E11" s="167"/>
      <c r="F11" s="38">
        <v>10</v>
      </c>
      <c r="H11" s="38">
        <v>8</v>
      </c>
      <c r="J11" s="161"/>
      <c r="K11" s="162"/>
      <c r="L11" s="162"/>
      <c r="M11" s="162"/>
      <c r="N11" s="162"/>
      <c r="O11" s="162"/>
      <c r="P11" s="162"/>
      <c r="Q11" s="163"/>
    </row>
    <row r="12" spans="1:17" ht="24.75" customHeight="1" thickBot="1">
      <c r="A12" s="50" t="s">
        <v>62</v>
      </c>
      <c r="B12" s="152">
        <f>IEVADS!B8</f>
        <v>0</v>
      </c>
      <c r="C12" s="153"/>
      <c r="D12" s="153"/>
      <c r="E12" s="167"/>
      <c r="F12" s="43">
        <v>10</v>
      </c>
      <c r="H12" s="38">
        <v>7</v>
      </c>
      <c r="J12" s="164"/>
      <c r="K12" s="165"/>
      <c r="L12" s="165"/>
      <c r="M12" s="165"/>
      <c r="N12" s="165"/>
      <c r="O12" s="165"/>
      <c r="P12" s="165"/>
      <c r="Q12" s="166"/>
    </row>
    <row r="13" spans="2:8" ht="15.75" thickBot="1">
      <c r="B13" s="36"/>
      <c r="C13" s="36"/>
      <c r="D13" s="36"/>
      <c r="E13" s="36"/>
      <c r="F13" s="57">
        <f>SUM(F10:F12)</f>
        <v>30</v>
      </c>
      <c r="H13" s="57">
        <f>SUM(H10:H12)</f>
        <v>24</v>
      </c>
    </row>
    <row r="14" ht="15.75" thickBot="1"/>
    <row r="15" spans="1:9" ht="19.5" thickBot="1">
      <c r="A15" s="157" t="s">
        <v>64</v>
      </c>
      <c r="B15" s="157"/>
      <c r="C15" s="157"/>
      <c r="D15" s="157"/>
      <c r="E15" s="157"/>
      <c r="F15" s="157"/>
      <c r="G15" s="60">
        <f>(H13/F13-1)*-1</f>
        <v>0.19999999999999996</v>
      </c>
      <c r="H15" s="31" t="s">
        <v>65</v>
      </c>
      <c r="I15" s="61" t="str">
        <f>IF(G15&gt;5%,"2punkti","1punkts")</f>
        <v>2punkti</v>
      </c>
    </row>
    <row r="17" spans="1:17" ht="18.75">
      <c r="A17" s="44" t="s">
        <v>125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9" ht="15">
      <c r="A19" s="83" t="s">
        <v>66</v>
      </c>
    </row>
    <row r="20" ht="15.75" thickBot="1"/>
    <row r="21" spans="6:17" ht="72" customHeight="1" thickBot="1">
      <c r="F21" s="211" t="s">
        <v>68</v>
      </c>
      <c r="G21" s="212"/>
      <c r="H21" s="211" t="s">
        <v>108</v>
      </c>
      <c r="J21" s="154" t="s">
        <v>70</v>
      </c>
      <c r="K21" s="155"/>
      <c r="L21" s="155"/>
      <c r="M21" s="155"/>
      <c r="N21" s="155"/>
      <c r="O21" s="155"/>
      <c r="P21" s="155"/>
      <c r="Q21" s="156"/>
    </row>
    <row r="22" spans="1:17" ht="24.75" customHeight="1" thickBot="1">
      <c r="A22" s="50" t="s">
        <v>60</v>
      </c>
      <c r="B22" s="152">
        <f>B10</f>
        <v>0</v>
      </c>
      <c r="C22" s="153"/>
      <c r="D22" s="153"/>
      <c r="E22" s="153"/>
      <c r="F22" s="213">
        <f>'Plūsmas aizkav. samazinājums'!K6</f>
        <v>13.458333333333332</v>
      </c>
      <c r="H22" s="38">
        <v>12</v>
      </c>
      <c r="J22" s="158"/>
      <c r="K22" s="159"/>
      <c r="L22" s="159"/>
      <c r="M22" s="159"/>
      <c r="N22" s="159"/>
      <c r="O22" s="159"/>
      <c r="P22" s="159"/>
      <c r="Q22" s="160"/>
    </row>
    <row r="23" spans="1:17" ht="24.75" customHeight="1" thickBot="1">
      <c r="A23" s="50" t="s">
        <v>61</v>
      </c>
      <c r="B23" s="152">
        <f>B11</f>
        <v>0</v>
      </c>
      <c r="C23" s="153"/>
      <c r="D23" s="153"/>
      <c r="E23" s="153"/>
      <c r="F23" s="213">
        <f>'Plūsmas aizkav. samazinājums'!K35</f>
        <v>11.458333333333332</v>
      </c>
      <c r="H23" s="38">
        <v>10</v>
      </c>
      <c r="J23" s="161"/>
      <c r="K23" s="162"/>
      <c r="L23" s="162"/>
      <c r="M23" s="162"/>
      <c r="N23" s="162"/>
      <c r="O23" s="162"/>
      <c r="P23" s="162"/>
      <c r="Q23" s="163"/>
    </row>
    <row r="24" spans="1:17" ht="24.75" customHeight="1" thickBot="1">
      <c r="A24" s="50" t="s">
        <v>62</v>
      </c>
      <c r="B24" s="152">
        <f>B12</f>
        <v>0</v>
      </c>
      <c r="C24" s="153"/>
      <c r="D24" s="153"/>
      <c r="E24" s="153"/>
      <c r="F24" s="213">
        <f>'Plūsmas aizkav. samazinājums'!K66</f>
        <v>15.416666666666668</v>
      </c>
      <c r="H24" s="43">
        <v>13</v>
      </c>
      <c r="J24" s="164"/>
      <c r="K24" s="165"/>
      <c r="L24" s="165"/>
      <c r="M24" s="165"/>
      <c r="N24" s="165"/>
      <c r="O24" s="165"/>
      <c r="P24" s="165"/>
      <c r="Q24" s="166"/>
    </row>
    <row r="25" spans="6:8" ht="15.75" thickBot="1">
      <c r="F25" s="63">
        <f>SUM(F22:F24)</f>
        <v>40.33333333333333</v>
      </c>
      <c r="H25" s="62">
        <f>SUM(H22:H24)</f>
        <v>35</v>
      </c>
    </row>
    <row r="26" ht="15.75" thickBot="1"/>
    <row r="27" spans="1:9" ht="19.5" thickBot="1">
      <c r="A27" s="157" t="s">
        <v>64</v>
      </c>
      <c r="B27" s="157"/>
      <c r="C27" s="157"/>
      <c r="D27" s="157"/>
      <c r="E27" s="157"/>
      <c r="F27" s="157"/>
      <c r="G27" s="60">
        <f>(H25/F25-1)*-1</f>
        <v>0.13223140495867758</v>
      </c>
      <c r="H27" s="31" t="s">
        <v>65</v>
      </c>
      <c r="I27" s="61" t="str">
        <f>IF(G27&gt;5%,"2punkti","1punkts")</f>
        <v>2punkti</v>
      </c>
    </row>
  </sheetData>
  <sheetProtection/>
  <mergeCells count="14">
    <mergeCell ref="A27:F27"/>
    <mergeCell ref="J22:Q24"/>
    <mergeCell ref="B10:E10"/>
    <mergeCell ref="B11:E11"/>
    <mergeCell ref="B12:E12"/>
    <mergeCell ref="J10:Q12"/>
    <mergeCell ref="A15:F15"/>
    <mergeCell ref="B6:F6"/>
    <mergeCell ref="G6:J6"/>
    <mergeCell ref="B22:E22"/>
    <mergeCell ref="B23:E23"/>
    <mergeCell ref="B24:E24"/>
    <mergeCell ref="J9:Q9"/>
    <mergeCell ref="J21:Q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5"/>
  <sheetViews>
    <sheetView zoomScale="85" zoomScaleNormal="85" zoomScalePageLayoutView="0" workbookViewId="0" topLeftCell="A1">
      <selection activeCell="H13" sqref="H13"/>
    </sheetView>
  </sheetViews>
  <sheetFormatPr defaultColWidth="9.140625" defaultRowHeight="15"/>
  <cols>
    <col min="1" max="1" width="23.28125" style="0" customWidth="1"/>
    <col min="2" max="2" width="16.7109375" style="0" customWidth="1"/>
    <col min="4" max="4" width="17.28125" style="0" customWidth="1"/>
    <col min="6" max="6" width="23.57421875" style="0" customWidth="1"/>
    <col min="7" max="7" width="11.28125" style="0" bestFit="1" customWidth="1"/>
    <col min="8" max="8" width="27.7109375" style="0" customWidth="1"/>
    <col min="9" max="9" width="20.421875" style="0" customWidth="1"/>
    <col min="10" max="10" width="22.28125" style="0" customWidth="1"/>
    <col min="11" max="11" width="24.7109375" style="0" customWidth="1"/>
  </cols>
  <sheetData>
    <row r="1" s="42" customFormat="1" ht="23.25">
      <c r="A1" s="41" t="s">
        <v>69</v>
      </c>
    </row>
    <row r="4" spans="1:17" ht="19.5" thickBot="1">
      <c r="A4" s="44" t="s">
        <v>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7" ht="61.5" customHeight="1" thickBot="1">
      <c r="A5" s="64" t="s">
        <v>122</v>
      </c>
      <c r="B5" s="33"/>
      <c r="C5" s="34"/>
      <c r="D5" s="34"/>
      <c r="E5" s="34"/>
      <c r="F5" s="35"/>
      <c r="G5" s="32" t="s">
        <v>59</v>
      </c>
    </row>
    <row r="7" ht="15.75" thickBot="1">
      <c r="A7" s="50" t="s">
        <v>126</v>
      </c>
    </row>
    <row r="8" spans="1:3" ht="15.75" thickBot="1">
      <c r="A8" s="84" t="s">
        <v>73</v>
      </c>
      <c r="B8" s="45"/>
      <c r="C8" t="s">
        <v>72</v>
      </c>
    </row>
    <row r="9" spans="1:3" ht="15.75" thickBot="1">
      <c r="A9" s="84" t="s">
        <v>74</v>
      </c>
      <c r="B9" s="45"/>
      <c r="C9" t="s">
        <v>76</v>
      </c>
    </row>
    <row r="10" spans="1:3" ht="15.75" thickBot="1">
      <c r="A10" s="84" t="s">
        <v>75</v>
      </c>
      <c r="B10" s="45"/>
      <c r="C10" t="s">
        <v>77</v>
      </c>
    </row>
    <row r="11" ht="15.75" thickBot="1"/>
    <row r="12" spans="6:17" ht="60.75" thickBot="1">
      <c r="F12" s="37" t="s">
        <v>99</v>
      </c>
      <c r="H12" s="37" t="s">
        <v>100</v>
      </c>
      <c r="J12" s="154" t="s">
        <v>70</v>
      </c>
      <c r="K12" s="155"/>
      <c r="L12" s="155"/>
      <c r="M12" s="155"/>
      <c r="N12" s="155"/>
      <c r="O12" s="155"/>
      <c r="P12" s="155"/>
      <c r="Q12" s="156"/>
    </row>
    <row r="13" spans="1:17" ht="24.75" customHeight="1" thickBot="1">
      <c r="A13" t="s">
        <v>60</v>
      </c>
      <c r="B13" s="152">
        <f>IEVADS!B6</f>
        <v>0</v>
      </c>
      <c r="C13" s="153"/>
      <c r="D13" s="153"/>
      <c r="E13" s="167"/>
      <c r="F13" s="38">
        <v>2500</v>
      </c>
      <c r="H13" s="38">
        <v>1800</v>
      </c>
      <c r="J13" s="158"/>
      <c r="K13" s="159"/>
      <c r="L13" s="159"/>
      <c r="M13" s="159"/>
      <c r="N13" s="159"/>
      <c r="O13" s="159"/>
      <c r="P13" s="159"/>
      <c r="Q13" s="160"/>
    </row>
    <row r="14" spans="10:17" ht="24.75" customHeight="1">
      <c r="J14" s="161"/>
      <c r="K14" s="162"/>
      <c r="L14" s="162"/>
      <c r="M14" s="162"/>
      <c r="N14" s="162"/>
      <c r="O14" s="162"/>
      <c r="P14" s="162"/>
      <c r="Q14" s="163"/>
    </row>
    <row r="15" spans="6:17" ht="24.75" customHeight="1" thickBot="1">
      <c r="F15" s="85" t="s">
        <v>135</v>
      </c>
      <c r="J15" s="164"/>
      <c r="K15" s="165"/>
      <c r="L15" s="165"/>
      <c r="M15" s="165"/>
      <c r="N15" s="165"/>
      <c r="O15" s="165"/>
      <c r="P15" s="165"/>
      <c r="Q15" s="166"/>
    </row>
    <row r="16" spans="1:9" ht="19.5" thickBot="1">
      <c r="A16" s="157" t="s">
        <v>71</v>
      </c>
      <c r="B16" s="157"/>
      <c r="C16" s="157"/>
      <c r="D16" s="157"/>
      <c r="E16" s="157"/>
      <c r="F16" s="157"/>
      <c r="G16" s="65">
        <f>(H13/F13-1)*-1</f>
        <v>0.28</v>
      </c>
      <c r="H16" s="31" t="s">
        <v>65</v>
      </c>
      <c r="I16" s="66" t="str">
        <f>IF(G16&gt;5%,"2punkti","1punkts")</f>
        <v>2punkti</v>
      </c>
    </row>
    <row r="20" spans="1:17" ht="18.75">
      <c r="A20" s="44" t="s">
        <v>125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ht="15.75" thickBot="1"/>
    <row r="22" spans="6:17" ht="60.75" thickBot="1">
      <c r="F22" s="64" t="s">
        <v>130</v>
      </c>
      <c r="G22" s="50"/>
      <c r="H22" s="64" t="s">
        <v>131</v>
      </c>
      <c r="J22" s="154" t="s">
        <v>70</v>
      </c>
      <c r="K22" s="155"/>
      <c r="L22" s="155"/>
      <c r="M22" s="155"/>
      <c r="N22" s="155"/>
      <c r="O22" s="155"/>
      <c r="P22" s="155"/>
      <c r="Q22" s="156"/>
    </row>
    <row r="23" spans="1:17" ht="24.75" customHeight="1" thickBot="1">
      <c r="A23" s="50" t="s">
        <v>60</v>
      </c>
      <c r="B23" s="152">
        <f>B13</f>
        <v>0</v>
      </c>
      <c r="C23" s="153"/>
      <c r="D23" s="153"/>
      <c r="E23" s="167"/>
      <c r="F23" s="38">
        <v>2500</v>
      </c>
      <c r="H23" s="38">
        <v>1800</v>
      </c>
      <c r="J23" s="158"/>
      <c r="K23" s="159"/>
      <c r="L23" s="159"/>
      <c r="M23" s="159"/>
      <c r="N23" s="159"/>
      <c r="O23" s="159"/>
      <c r="P23" s="159"/>
      <c r="Q23" s="160"/>
    </row>
    <row r="24" spans="10:17" ht="24.75" customHeight="1" thickBot="1">
      <c r="J24" s="161"/>
      <c r="K24" s="162"/>
      <c r="L24" s="162"/>
      <c r="M24" s="162"/>
      <c r="N24" s="162"/>
      <c r="O24" s="162"/>
      <c r="P24" s="162"/>
      <c r="Q24" s="163"/>
    </row>
    <row r="25" spans="1:17" ht="24.75" customHeight="1" thickBot="1">
      <c r="A25" s="157" t="s">
        <v>71</v>
      </c>
      <c r="B25" s="157"/>
      <c r="C25" s="157"/>
      <c r="D25" s="157"/>
      <c r="E25" s="157"/>
      <c r="F25" s="157"/>
      <c r="G25" s="65">
        <f>(H23/F23-1)*-1</f>
        <v>0.28</v>
      </c>
      <c r="H25" s="31" t="s">
        <v>65</v>
      </c>
      <c r="I25" s="66" t="str">
        <f>IF(G25&gt;5%,"2punkti","1punkts")</f>
        <v>2punkti</v>
      </c>
      <c r="J25" s="164"/>
      <c r="K25" s="165"/>
      <c r="L25" s="165"/>
      <c r="M25" s="165"/>
      <c r="N25" s="165"/>
      <c r="O25" s="165"/>
      <c r="P25" s="165"/>
      <c r="Q25" s="166"/>
    </row>
  </sheetData>
  <sheetProtection/>
  <mergeCells count="8">
    <mergeCell ref="J12:Q12"/>
    <mergeCell ref="J22:Q22"/>
    <mergeCell ref="A25:F25"/>
    <mergeCell ref="B13:E13"/>
    <mergeCell ref="J13:Q15"/>
    <mergeCell ref="A16:F16"/>
    <mergeCell ref="B23:E23"/>
    <mergeCell ref="J23:Q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D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.8515625" style="0" customWidth="1"/>
    <col min="2" max="2" width="35.8515625" style="0" customWidth="1"/>
    <col min="3" max="3" width="19.57421875" style="0" customWidth="1"/>
    <col min="4" max="4" width="20.8515625" style="0" customWidth="1"/>
  </cols>
  <sheetData>
    <row r="2" spans="1:4" ht="15">
      <c r="A2" s="168" t="s">
        <v>105</v>
      </c>
      <c r="B2" s="168"/>
      <c r="C2" s="86" t="s">
        <v>103</v>
      </c>
      <c r="D2" s="86" t="s">
        <v>104</v>
      </c>
    </row>
    <row r="3" spans="1:4" ht="30">
      <c r="A3" s="119" t="s">
        <v>137</v>
      </c>
      <c r="B3" s="87" t="s">
        <v>139</v>
      </c>
      <c r="C3" s="214" t="str">
        <f>IF('DATI pieteikums 3.6.'!H13&lt;'DATI pieteikums 3.6.'!F13,"JĀ","NĒ")</f>
        <v>JĀ</v>
      </c>
      <c r="D3" s="214" t="str">
        <f>IF('DATI pieteikums 3.6.'!H23&lt;'DATI pieteikums 3.6.'!F23,"JĀ","NĒ")</f>
        <v>JĀ</v>
      </c>
    </row>
    <row r="4" spans="1:4" ht="30">
      <c r="A4" s="119" t="s">
        <v>138</v>
      </c>
      <c r="B4" s="87" t="s">
        <v>140</v>
      </c>
      <c r="C4" s="214" t="str">
        <f>IF('DATI pieteikums 3.5.'!H13&lt;'DATI pieteikums 3.5.'!F13,"JĀ","NĒ")</f>
        <v>JĀ</v>
      </c>
      <c r="D4" s="214" t="str">
        <f>IF('DATI pieteikums 3.5.'!H23&lt;'DATI pieteikums 3.5.'!F23,"JĀ","NĒ")</f>
        <v>JĀ</v>
      </c>
    </row>
    <row r="5" spans="1:4" ht="45">
      <c r="A5" s="86" t="s">
        <v>106</v>
      </c>
      <c r="B5" s="87" t="s">
        <v>101</v>
      </c>
      <c r="C5" s="215">
        <f>'DATI pieteikums 3.5.'!G15</f>
        <v>0.19999999999999996</v>
      </c>
      <c r="D5" s="215">
        <f>'DATI pieteikums 3.5.'!G27</f>
        <v>0.13223140495867758</v>
      </c>
    </row>
    <row r="6" spans="1:4" ht="45">
      <c r="A6" s="86" t="s">
        <v>107</v>
      </c>
      <c r="B6" s="87" t="s">
        <v>102</v>
      </c>
      <c r="C6" s="215">
        <f>'DATI pieteikums 3.6.'!G16</f>
        <v>0.28</v>
      </c>
      <c r="D6" s="215">
        <f>'DATI pieteikums 3.6.'!G25</f>
        <v>0.28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89"/>
  <sheetViews>
    <sheetView zoomScale="90" zoomScaleNormal="90" zoomScalePageLayoutView="0" workbookViewId="0" topLeftCell="A18">
      <selection activeCell="O6" sqref="O6:O87"/>
    </sheetView>
  </sheetViews>
  <sheetFormatPr defaultColWidth="9.140625" defaultRowHeight="15"/>
  <cols>
    <col min="1" max="1" width="24.28125" style="0" customWidth="1"/>
    <col min="2" max="2" width="20.00390625" style="0" customWidth="1"/>
    <col min="3" max="3" width="14.00390625" style="0" customWidth="1"/>
    <col min="4" max="4" width="14.28125" style="0" bestFit="1" customWidth="1"/>
    <col min="5" max="5" width="10.8515625" style="0" bestFit="1" customWidth="1"/>
    <col min="6" max="6" width="55.28125" style="0" bestFit="1" customWidth="1"/>
    <col min="7" max="9" width="11.28125" style="0" bestFit="1" customWidth="1"/>
    <col min="10" max="10" width="13.421875" style="0" bestFit="1" customWidth="1"/>
    <col min="11" max="11" width="19.8515625" style="0" bestFit="1" customWidth="1"/>
    <col min="12" max="12" width="16.00390625" style="0" customWidth="1"/>
    <col min="13" max="13" width="14.57421875" style="0" customWidth="1"/>
    <col min="15" max="16" width="23.7109375" style="0" customWidth="1"/>
  </cols>
  <sheetData>
    <row r="1" spans="7:8" ht="15.75" thickBot="1">
      <c r="G1" s="118"/>
      <c r="H1" t="s">
        <v>9</v>
      </c>
    </row>
    <row r="2" spans="3:12" ht="19.5" thickBot="1">
      <c r="C2" s="21" t="s">
        <v>82</v>
      </c>
      <c r="G2" s="178">
        <f>IEVADS!B6</f>
        <v>0</v>
      </c>
      <c r="H2" s="179"/>
      <c r="I2" s="179"/>
      <c r="J2" s="179"/>
      <c r="K2" s="179"/>
      <c r="L2" s="180"/>
    </row>
    <row r="3" spans="3:16" ht="75">
      <c r="C3" s="2" t="s">
        <v>4</v>
      </c>
      <c r="D3" s="2" t="s">
        <v>5</v>
      </c>
      <c r="E3" s="2" t="s">
        <v>6</v>
      </c>
      <c r="F3" s="6" t="s">
        <v>3</v>
      </c>
      <c r="G3" s="190" t="s">
        <v>22</v>
      </c>
      <c r="H3" s="191"/>
      <c r="I3" s="192"/>
      <c r="J3" s="40" t="s">
        <v>21</v>
      </c>
      <c r="K3" s="40" t="s">
        <v>27</v>
      </c>
      <c r="L3" s="40" t="s">
        <v>17</v>
      </c>
      <c r="M3" s="12" t="s">
        <v>20</v>
      </c>
      <c r="O3" s="12" t="s">
        <v>78</v>
      </c>
      <c r="P3" s="12" t="s">
        <v>48</v>
      </c>
    </row>
    <row r="4" spans="3:16" ht="15">
      <c r="C4" s="3"/>
      <c r="D4" s="3"/>
      <c r="E4" s="3"/>
      <c r="F4" s="3"/>
      <c r="G4" s="7" t="s">
        <v>0</v>
      </c>
      <c r="H4" s="1" t="s">
        <v>1</v>
      </c>
      <c r="I4" s="8" t="s">
        <v>2</v>
      </c>
      <c r="J4" s="13"/>
      <c r="K4" s="18"/>
      <c r="L4" s="18"/>
      <c r="M4" s="18"/>
      <c r="O4" s="18"/>
      <c r="P4" s="18"/>
    </row>
    <row r="5" spans="3:16" ht="15">
      <c r="C5" s="4" t="s">
        <v>83</v>
      </c>
      <c r="D5" s="4"/>
      <c r="E5" s="4"/>
      <c r="F5" s="4"/>
      <c r="G5" s="9"/>
      <c r="H5" s="10"/>
      <c r="I5" s="11"/>
      <c r="J5" s="4"/>
      <c r="K5" s="19"/>
      <c r="L5" s="19"/>
      <c r="M5" s="20"/>
      <c r="O5" s="20"/>
      <c r="P5" s="20"/>
    </row>
    <row r="6" spans="1:16" ht="15">
      <c r="A6" s="172" t="str">
        <f>A35</f>
        <v>1.PROJEKTA IESNIEGUMA SAGATAVOŠANA</v>
      </c>
      <c r="B6" s="176" t="str">
        <f>B35</f>
        <v>* kolonnā mēnesis norādiet mērījumu veikšanas mēnesi (novembris vai decembris)</v>
      </c>
      <c r="C6" s="100" t="s">
        <v>4</v>
      </c>
      <c r="D6" s="91" t="s">
        <v>16</v>
      </c>
      <c r="E6" s="91" t="s">
        <v>7</v>
      </c>
      <c r="F6" s="91" t="s">
        <v>51</v>
      </c>
      <c r="G6" s="88">
        <v>15</v>
      </c>
      <c r="H6" s="94">
        <v>16</v>
      </c>
      <c r="I6" s="95">
        <v>16</v>
      </c>
      <c r="J6" s="14">
        <f>AVERAGE(G6:I6)</f>
        <v>15.666666666666666</v>
      </c>
      <c r="K6" s="187">
        <f>AVERAGE(J6:J9)</f>
        <v>13.458333333333332</v>
      </c>
      <c r="L6" s="20"/>
      <c r="M6" s="20"/>
      <c r="O6" s="200">
        <f>SUM(M11,M40,M71)</f>
        <v>4.7777777777777795</v>
      </c>
      <c r="P6" s="195">
        <f>O6/SUM(K13,K42,K73)*100</f>
        <v>11.961057023643955</v>
      </c>
    </row>
    <row r="7" spans="1:16" ht="15">
      <c r="A7" s="172"/>
      <c r="B7" s="176"/>
      <c r="C7" s="100" t="s">
        <v>4</v>
      </c>
      <c r="D7" s="92" t="s">
        <v>16</v>
      </c>
      <c r="E7" s="92" t="s">
        <v>7</v>
      </c>
      <c r="F7" s="92" t="s">
        <v>52</v>
      </c>
      <c r="G7" s="89">
        <v>13</v>
      </c>
      <c r="H7" s="98">
        <v>12.5</v>
      </c>
      <c r="I7" s="99">
        <v>10</v>
      </c>
      <c r="J7" s="16">
        <f>AVERAGE(G7:I7)</f>
        <v>11.833333333333334</v>
      </c>
      <c r="K7" s="188"/>
      <c r="L7" s="20"/>
      <c r="M7" s="20"/>
      <c r="O7" s="200"/>
      <c r="P7" s="195"/>
    </row>
    <row r="8" spans="1:16" ht="15">
      <c r="A8" s="172"/>
      <c r="B8" s="176"/>
      <c r="C8" s="100" t="s">
        <v>4</v>
      </c>
      <c r="D8" s="92" t="s">
        <v>12</v>
      </c>
      <c r="E8" s="92" t="s">
        <v>8</v>
      </c>
      <c r="F8" s="92" t="s">
        <v>51</v>
      </c>
      <c r="G8" s="89">
        <v>12</v>
      </c>
      <c r="H8" s="98">
        <v>12</v>
      </c>
      <c r="I8" s="99">
        <v>11</v>
      </c>
      <c r="J8" s="16">
        <f>AVERAGE(G8:I8)</f>
        <v>11.666666666666666</v>
      </c>
      <c r="K8" s="188"/>
      <c r="L8" s="20"/>
      <c r="M8" s="20"/>
      <c r="O8" s="200"/>
      <c r="P8" s="195"/>
    </row>
    <row r="9" spans="1:16" ht="15.75" thickBot="1">
      <c r="A9" s="172"/>
      <c r="B9" s="177"/>
      <c r="C9" s="100" t="s">
        <v>4</v>
      </c>
      <c r="D9" s="93" t="s">
        <v>12</v>
      </c>
      <c r="E9" s="93" t="s">
        <v>8</v>
      </c>
      <c r="F9" s="93" t="s">
        <v>52</v>
      </c>
      <c r="G9" s="90">
        <v>14</v>
      </c>
      <c r="H9" s="96">
        <v>14</v>
      </c>
      <c r="I9" s="97">
        <v>16</v>
      </c>
      <c r="J9" s="15">
        <f>AVERAGE(G9:I9)</f>
        <v>14.666666666666666</v>
      </c>
      <c r="K9" s="189"/>
      <c r="L9" s="20"/>
      <c r="M9" s="20"/>
      <c r="O9" s="200"/>
      <c r="P9" s="195"/>
    </row>
    <row r="10" spans="1:16" ht="18.75">
      <c r="A10" s="116"/>
      <c r="B10" s="116"/>
      <c r="C10" s="4" t="s">
        <v>84</v>
      </c>
      <c r="D10" s="4"/>
      <c r="E10" s="4"/>
      <c r="F10" s="4"/>
      <c r="G10" s="9"/>
      <c r="H10" s="10"/>
      <c r="I10" s="11"/>
      <c r="J10" s="17"/>
      <c r="K10" s="19"/>
      <c r="L10" s="19"/>
      <c r="M10" s="20"/>
      <c r="O10" s="200"/>
      <c r="P10" s="195"/>
    </row>
    <row r="11" spans="1:16" ht="15">
      <c r="A11" s="169" t="str">
        <f>IEVADS!A17</f>
        <v>2.PIRMS PROJEKTA ĪSTENOŠANAS</v>
      </c>
      <c r="B11" s="116"/>
      <c r="C11" s="91" t="s">
        <v>10</v>
      </c>
      <c r="D11" s="91" t="s">
        <v>15</v>
      </c>
      <c r="E11" s="91" t="s">
        <v>14</v>
      </c>
      <c r="F11" s="91" t="s">
        <v>51</v>
      </c>
      <c r="G11" s="88">
        <v>10</v>
      </c>
      <c r="H11" s="94">
        <v>9</v>
      </c>
      <c r="I11" s="95">
        <v>10</v>
      </c>
      <c r="J11" s="14">
        <f aca="true" t="shared" si="0" ref="J11:J18">AVERAGE(G11:I11)</f>
        <v>9.666666666666666</v>
      </c>
      <c r="K11" s="193">
        <f>AVERAGE(J11:J12)</f>
        <v>9.666666666666666</v>
      </c>
      <c r="L11" s="187">
        <f>K13-K11</f>
        <v>3.6944444444444464</v>
      </c>
      <c r="M11" s="197">
        <f>L11-L20</f>
        <v>1.4722222222222232</v>
      </c>
      <c r="O11" s="200"/>
      <c r="P11" s="195"/>
    </row>
    <row r="12" spans="1:16" ht="15">
      <c r="A12" s="169"/>
      <c r="B12" s="116"/>
      <c r="C12" s="93" t="s">
        <v>10</v>
      </c>
      <c r="D12" s="93" t="s">
        <v>15</v>
      </c>
      <c r="E12" s="93" t="s">
        <v>14</v>
      </c>
      <c r="F12" s="93" t="s">
        <v>52</v>
      </c>
      <c r="G12" s="90">
        <v>9</v>
      </c>
      <c r="H12" s="96">
        <v>10</v>
      </c>
      <c r="I12" s="97">
        <v>10</v>
      </c>
      <c r="J12" s="15">
        <f t="shared" si="0"/>
        <v>9.666666666666666</v>
      </c>
      <c r="K12" s="194"/>
      <c r="L12" s="188"/>
      <c r="M12" s="198"/>
      <c r="O12" s="200"/>
      <c r="P12" s="195"/>
    </row>
    <row r="13" spans="1:16" ht="15">
      <c r="A13" s="169"/>
      <c r="B13" s="116"/>
      <c r="C13" s="91" t="s">
        <v>10</v>
      </c>
      <c r="D13" s="91" t="s">
        <v>16</v>
      </c>
      <c r="E13" s="91" t="s">
        <v>7</v>
      </c>
      <c r="F13" s="91" t="s">
        <v>51</v>
      </c>
      <c r="G13" s="88">
        <v>15</v>
      </c>
      <c r="H13" s="94">
        <v>16</v>
      </c>
      <c r="I13" s="95">
        <v>16</v>
      </c>
      <c r="J13" s="14">
        <f t="shared" si="0"/>
        <v>15.666666666666666</v>
      </c>
      <c r="K13" s="187">
        <f>(J13+J14+J15+J16+J17+J18)/6</f>
        <v>13.361111111111112</v>
      </c>
      <c r="L13" s="188"/>
      <c r="M13" s="198"/>
      <c r="O13" s="200"/>
      <c r="P13" s="195"/>
    </row>
    <row r="14" spans="1:16" ht="15">
      <c r="A14" s="169"/>
      <c r="B14" s="116"/>
      <c r="C14" s="92" t="s">
        <v>10</v>
      </c>
      <c r="D14" s="92" t="s">
        <v>16</v>
      </c>
      <c r="E14" s="92" t="s">
        <v>7</v>
      </c>
      <c r="F14" s="92" t="s">
        <v>52</v>
      </c>
      <c r="G14" s="89">
        <v>13</v>
      </c>
      <c r="H14" s="98">
        <v>12.5</v>
      </c>
      <c r="I14" s="99">
        <v>10</v>
      </c>
      <c r="J14" s="16">
        <f t="shared" si="0"/>
        <v>11.833333333333334</v>
      </c>
      <c r="K14" s="188"/>
      <c r="L14" s="188"/>
      <c r="M14" s="198"/>
      <c r="O14" s="200"/>
      <c r="P14" s="195"/>
    </row>
    <row r="15" spans="1:16" ht="15">
      <c r="A15" s="169"/>
      <c r="B15" s="116"/>
      <c r="C15" s="92" t="s">
        <v>11</v>
      </c>
      <c r="D15" s="92" t="s">
        <v>18</v>
      </c>
      <c r="E15" s="92" t="s">
        <v>8</v>
      </c>
      <c r="F15" s="92" t="s">
        <v>51</v>
      </c>
      <c r="G15" s="89">
        <v>12</v>
      </c>
      <c r="H15" s="98">
        <v>12</v>
      </c>
      <c r="I15" s="99">
        <v>11</v>
      </c>
      <c r="J15" s="16">
        <f t="shared" si="0"/>
        <v>11.666666666666666</v>
      </c>
      <c r="K15" s="188"/>
      <c r="L15" s="188"/>
      <c r="M15" s="198"/>
      <c r="O15" s="200"/>
      <c r="P15" s="195"/>
    </row>
    <row r="16" spans="1:16" ht="15">
      <c r="A16" s="169"/>
      <c r="B16" s="116"/>
      <c r="C16" s="92" t="s">
        <v>11</v>
      </c>
      <c r="D16" s="92" t="s">
        <v>18</v>
      </c>
      <c r="E16" s="92" t="s">
        <v>8</v>
      </c>
      <c r="F16" s="92" t="s">
        <v>52</v>
      </c>
      <c r="G16" s="89">
        <v>14</v>
      </c>
      <c r="H16" s="98">
        <v>14</v>
      </c>
      <c r="I16" s="99">
        <v>16</v>
      </c>
      <c r="J16" s="16">
        <f t="shared" si="0"/>
        <v>14.666666666666666</v>
      </c>
      <c r="K16" s="188"/>
      <c r="L16" s="188"/>
      <c r="M16" s="198"/>
      <c r="O16" s="200"/>
      <c r="P16" s="195"/>
    </row>
    <row r="17" spans="1:16" ht="15">
      <c r="A17" s="169"/>
      <c r="B17" s="116"/>
      <c r="C17" s="92" t="s">
        <v>13</v>
      </c>
      <c r="D17" s="92" t="s">
        <v>19</v>
      </c>
      <c r="E17" s="92" t="s">
        <v>7</v>
      </c>
      <c r="F17" s="92" t="s">
        <v>51</v>
      </c>
      <c r="G17" s="89">
        <v>12</v>
      </c>
      <c r="H17" s="98">
        <v>12</v>
      </c>
      <c r="I17" s="99">
        <v>11</v>
      </c>
      <c r="J17" s="16">
        <f t="shared" si="0"/>
        <v>11.666666666666666</v>
      </c>
      <c r="K17" s="188"/>
      <c r="L17" s="188"/>
      <c r="M17" s="198"/>
      <c r="O17" s="200"/>
      <c r="P17" s="195"/>
    </row>
    <row r="18" spans="1:16" ht="15">
      <c r="A18" s="169"/>
      <c r="B18" s="116"/>
      <c r="C18" s="93" t="s">
        <v>13</v>
      </c>
      <c r="D18" s="93" t="s">
        <v>19</v>
      </c>
      <c r="E18" s="93" t="s">
        <v>7</v>
      </c>
      <c r="F18" s="93" t="s">
        <v>52</v>
      </c>
      <c r="G18" s="90">
        <v>14</v>
      </c>
      <c r="H18" s="96">
        <v>14</v>
      </c>
      <c r="I18" s="97">
        <v>16</v>
      </c>
      <c r="J18" s="15">
        <f t="shared" si="0"/>
        <v>14.666666666666666</v>
      </c>
      <c r="K18" s="189"/>
      <c r="L18" s="189"/>
      <c r="M18" s="198"/>
      <c r="O18" s="200"/>
      <c r="P18" s="195"/>
    </row>
    <row r="19" spans="1:16" ht="15">
      <c r="A19" s="116"/>
      <c r="B19" s="116"/>
      <c r="C19" s="4" t="s">
        <v>85</v>
      </c>
      <c r="D19" s="4"/>
      <c r="E19" s="4"/>
      <c r="F19" s="4"/>
      <c r="G19" s="9"/>
      <c r="H19" s="10"/>
      <c r="I19" s="11"/>
      <c r="J19" s="17"/>
      <c r="K19" s="19"/>
      <c r="L19" s="19"/>
      <c r="M19" s="198"/>
      <c r="O19" s="200"/>
      <c r="P19" s="195"/>
    </row>
    <row r="20" spans="1:16" ht="15">
      <c r="A20" s="169" t="str">
        <f>IEVADS!A21</f>
        <v>3.PĒC PROJEKTA IEVIEŠANAS</v>
      </c>
      <c r="B20" s="116"/>
      <c r="C20" s="91" t="s">
        <v>10</v>
      </c>
      <c r="D20" s="91" t="s">
        <v>15</v>
      </c>
      <c r="E20" s="91" t="s">
        <v>14</v>
      </c>
      <c r="F20" s="91" t="s">
        <v>51</v>
      </c>
      <c r="G20" s="88">
        <v>10</v>
      </c>
      <c r="H20" s="94">
        <v>9</v>
      </c>
      <c r="I20" s="95">
        <v>11</v>
      </c>
      <c r="J20" s="14">
        <f aca="true" t="shared" si="1" ref="J20:J27">AVERAGE(G20:I20)</f>
        <v>10</v>
      </c>
      <c r="K20" s="193">
        <f>AVERAGE(J20:J21)</f>
        <v>10.083333333333332</v>
      </c>
      <c r="L20" s="187">
        <f>K22-K20</f>
        <v>2.222222222222223</v>
      </c>
      <c r="M20" s="198"/>
      <c r="O20" s="200"/>
      <c r="P20" s="195"/>
    </row>
    <row r="21" spans="1:16" ht="15">
      <c r="A21" s="169"/>
      <c r="B21" s="116"/>
      <c r="C21" s="93" t="s">
        <v>10</v>
      </c>
      <c r="D21" s="93" t="s">
        <v>15</v>
      </c>
      <c r="E21" s="93" t="s">
        <v>14</v>
      </c>
      <c r="F21" s="93" t="s">
        <v>52</v>
      </c>
      <c r="G21" s="90">
        <v>10</v>
      </c>
      <c r="H21" s="96">
        <v>10.5</v>
      </c>
      <c r="I21" s="97">
        <v>10</v>
      </c>
      <c r="J21" s="15">
        <f t="shared" si="1"/>
        <v>10.166666666666666</v>
      </c>
      <c r="K21" s="194"/>
      <c r="L21" s="188"/>
      <c r="M21" s="198"/>
      <c r="O21" s="200"/>
      <c r="P21" s="195"/>
    </row>
    <row r="22" spans="1:16" ht="15">
      <c r="A22" s="169"/>
      <c r="B22" s="116"/>
      <c r="C22" s="91" t="s">
        <v>10</v>
      </c>
      <c r="D22" s="91" t="s">
        <v>16</v>
      </c>
      <c r="E22" s="91" t="s">
        <v>7</v>
      </c>
      <c r="F22" s="91" t="s">
        <v>51</v>
      </c>
      <c r="G22" s="88">
        <v>14</v>
      </c>
      <c r="H22" s="94">
        <v>14.5</v>
      </c>
      <c r="I22" s="95">
        <v>15</v>
      </c>
      <c r="J22" s="14">
        <f t="shared" si="1"/>
        <v>14.5</v>
      </c>
      <c r="K22" s="187">
        <f>(J22+J23+J24+J25+J26+J27)/6</f>
        <v>12.305555555555555</v>
      </c>
      <c r="L22" s="188"/>
      <c r="M22" s="198"/>
      <c r="O22" s="200"/>
      <c r="P22" s="195"/>
    </row>
    <row r="23" spans="1:16" ht="15">
      <c r="A23" s="169"/>
      <c r="B23" s="116"/>
      <c r="C23" s="92" t="s">
        <v>10</v>
      </c>
      <c r="D23" s="92" t="s">
        <v>16</v>
      </c>
      <c r="E23" s="92" t="s">
        <v>7</v>
      </c>
      <c r="F23" s="92" t="s">
        <v>52</v>
      </c>
      <c r="G23" s="89">
        <v>12</v>
      </c>
      <c r="H23" s="98">
        <v>10</v>
      </c>
      <c r="I23" s="99">
        <v>11.5</v>
      </c>
      <c r="J23" s="16">
        <f t="shared" si="1"/>
        <v>11.166666666666666</v>
      </c>
      <c r="K23" s="188"/>
      <c r="L23" s="188"/>
      <c r="M23" s="198"/>
      <c r="O23" s="200"/>
      <c r="P23" s="195"/>
    </row>
    <row r="24" spans="1:16" ht="15">
      <c r="A24" s="169"/>
      <c r="B24" s="116"/>
      <c r="C24" s="92" t="s">
        <v>11</v>
      </c>
      <c r="D24" s="92" t="s">
        <v>18</v>
      </c>
      <c r="E24" s="92" t="s">
        <v>8</v>
      </c>
      <c r="F24" s="92" t="s">
        <v>51</v>
      </c>
      <c r="G24" s="89">
        <v>10</v>
      </c>
      <c r="H24" s="98">
        <v>10.5</v>
      </c>
      <c r="I24" s="99">
        <v>11.5</v>
      </c>
      <c r="J24" s="16">
        <f t="shared" si="1"/>
        <v>10.666666666666666</v>
      </c>
      <c r="K24" s="188"/>
      <c r="L24" s="188"/>
      <c r="M24" s="198"/>
      <c r="O24" s="200"/>
      <c r="P24" s="195"/>
    </row>
    <row r="25" spans="1:16" ht="15">
      <c r="A25" s="169"/>
      <c r="B25" s="116"/>
      <c r="C25" s="92" t="s">
        <v>11</v>
      </c>
      <c r="D25" s="92" t="s">
        <v>18</v>
      </c>
      <c r="E25" s="92" t="s">
        <v>8</v>
      </c>
      <c r="F25" s="92" t="s">
        <v>52</v>
      </c>
      <c r="G25" s="89">
        <v>13</v>
      </c>
      <c r="H25" s="98">
        <v>12.5</v>
      </c>
      <c r="I25" s="99">
        <v>15</v>
      </c>
      <c r="J25" s="16">
        <f t="shared" si="1"/>
        <v>13.5</v>
      </c>
      <c r="K25" s="188"/>
      <c r="L25" s="188"/>
      <c r="M25" s="198"/>
      <c r="O25" s="200"/>
      <c r="P25" s="195"/>
    </row>
    <row r="26" spans="1:16" ht="15">
      <c r="A26" s="169"/>
      <c r="B26" s="116"/>
      <c r="C26" s="92" t="s">
        <v>13</v>
      </c>
      <c r="D26" s="92" t="s">
        <v>19</v>
      </c>
      <c r="E26" s="92" t="s">
        <v>7</v>
      </c>
      <c r="F26" s="92" t="s">
        <v>51</v>
      </c>
      <c r="G26" s="89">
        <v>11</v>
      </c>
      <c r="H26" s="98">
        <v>10</v>
      </c>
      <c r="I26" s="99">
        <v>11.5</v>
      </c>
      <c r="J26" s="16">
        <f t="shared" si="1"/>
        <v>10.833333333333334</v>
      </c>
      <c r="K26" s="188"/>
      <c r="L26" s="188"/>
      <c r="M26" s="198"/>
      <c r="O26" s="200"/>
      <c r="P26" s="195"/>
    </row>
    <row r="27" spans="1:16" ht="15">
      <c r="A27" s="169"/>
      <c r="B27" s="116"/>
      <c r="C27" s="93" t="s">
        <v>13</v>
      </c>
      <c r="D27" s="93" t="s">
        <v>19</v>
      </c>
      <c r="E27" s="93" t="s">
        <v>7</v>
      </c>
      <c r="F27" s="93" t="s">
        <v>52</v>
      </c>
      <c r="G27" s="90">
        <v>13</v>
      </c>
      <c r="H27" s="96">
        <v>12.5</v>
      </c>
      <c r="I27" s="97">
        <v>14</v>
      </c>
      <c r="J27" s="15">
        <f t="shared" si="1"/>
        <v>13.166666666666666</v>
      </c>
      <c r="K27" s="189"/>
      <c r="L27" s="189"/>
      <c r="M27" s="199"/>
      <c r="O27" s="200"/>
      <c r="P27" s="195"/>
    </row>
    <row r="28" spans="3:16" ht="15">
      <c r="C28" s="22" t="s">
        <v>23</v>
      </c>
      <c r="O28" s="200"/>
      <c r="P28" s="195"/>
    </row>
    <row r="29" spans="3:16" ht="15">
      <c r="C29" s="22" t="s">
        <v>81</v>
      </c>
      <c r="O29" s="200"/>
      <c r="P29" s="195"/>
    </row>
    <row r="30" spans="15:16" ht="15.75" thickBot="1">
      <c r="O30" s="200"/>
      <c r="P30" s="195"/>
    </row>
    <row r="31" spans="3:16" ht="19.5" thickBot="1">
      <c r="C31" s="21" t="s">
        <v>86</v>
      </c>
      <c r="G31" s="178">
        <f>IEVADS!B7</f>
        <v>0</v>
      </c>
      <c r="H31" s="179"/>
      <c r="I31" s="179"/>
      <c r="J31" s="179"/>
      <c r="K31" s="179"/>
      <c r="L31" s="180"/>
      <c r="O31" s="200"/>
      <c r="P31" s="195"/>
    </row>
    <row r="32" spans="3:16" ht="75">
      <c r="C32" s="2" t="s">
        <v>4</v>
      </c>
      <c r="D32" s="2" t="s">
        <v>5</v>
      </c>
      <c r="E32" s="2" t="s">
        <v>6</v>
      </c>
      <c r="F32" s="6" t="s">
        <v>3</v>
      </c>
      <c r="G32" s="181" t="s">
        <v>22</v>
      </c>
      <c r="H32" s="182"/>
      <c r="I32" s="183"/>
      <c r="J32" s="12" t="s">
        <v>21</v>
      </c>
      <c r="K32" s="12" t="s">
        <v>24</v>
      </c>
      <c r="L32" s="12" t="s">
        <v>25</v>
      </c>
      <c r="M32" s="12" t="s">
        <v>26</v>
      </c>
      <c r="O32" s="200"/>
      <c r="P32" s="195"/>
    </row>
    <row r="33" spans="3:16" ht="15">
      <c r="C33" s="3"/>
      <c r="D33" s="3"/>
      <c r="E33" s="3"/>
      <c r="F33" s="3"/>
      <c r="G33" s="7" t="s">
        <v>0</v>
      </c>
      <c r="H33" s="1" t="s">
        <v>1</v>
      </c>
      <c r="I33" s="8" t="s">
        <v>2</v>
      </c>
      <c r="J33" s="13"/>
      <c r="K33" s="18"/>
      <c r="L33" s="18"/>
      <c r="M33" s="18"/>
      <c r="O33" s="200"/>
      <c r="P33" s="195"/>
    </row>
    <row r="34" spans="3:16" ht="15">
      <c r="C34" s="4" t="s">
        <v>87</v>
      </c>
      <c r="D34" s="4"/>
      <c r="E34" s="4"/>
      <c r="F34" s="4"/>
      <c r="G34" s="9"/>
      <c r="H34" s="10"/>
      <c r="I34" s="11"/>
      <c r="J34" s="4"/>
      <c r="K34" s="19"/>
      <c r="L34" s="19"/>
      <c r="M34" s="20"/>
      <c r="O34" s="200"/>
      <c r="P34" s="195"/>
    </row>
    <row r="35" spans="1:16" ht="15">
      <c r="A35" s="172" t="s">
        <v>118</v>
      </c>
      <c r="B35" s="176" t="s">
        <v>67</v>
      </c>
      <c r="C35" s="100" t="s">
        <v>4</v>
      </c>
      <c r="D35" s="91" t="s">
        <v>16</v>
      </c>
      <c r="E35" s="91" t="s">
        <v>7</v>
      </c>
      <c r="F35" s="91" t="s">
        <v>31</v>
      </c>
      <c r="G35" s="88">
        <v>13</v>
      </c>
      <c r="H35" s="94">
        <v>14</v>
      </c>
      <c r="I35" s="95">
        <v>14</v>
      </c>
      <c r="J35" s="14">
        <f>AVERAGE(G35:I35)</f>
        <v>13.666666666666666</v>
      </c>
      <c r="K35" s="187">
        <f>AVERAGE(J35:J38)</f>
        <v>11.458333333333332</v>
      </c>
      <c r="L35" s="20"/>
      <c r="M35" s="20"/>
      <c r="O35" s="200"/>
      <c r="P35" s="195"/>
    </row>
    <row r="36" spans="1:16" ht="15">
      <c r="A36" s="172"/>
      <c r="B36" s="176"/>
      <c r="C36" s="100" t="s">
        <v>4</v>
      </c>
      <c r="D36" s="92" t="s">
        <v>16</v>
      </c>
      <c r="E36" s="92" t="s">
        <v>7</v>
      </c>
      <c r="F36" s="92" t="s">
        <v>32</v>
      </c>
      <c r="G36" s="89">
        <v>11</v>
      </c>
      <c r="H36" s="98">
        <v>10.5</v>
      </c>
      <c r="I36" s="99">
        <v>8</v>
      </c>
      <c r="J36" s="16">
        <f>AVERAGE(G36:I36)</f>
        <v>9.833333333333334</v>
      </c>
      <c r="K36" s="188"/>
      <c r="L36" s="20"/>
      <c r="M36" s="20"/>
      <c r="O36" s="200"/>
      <c r="P36" s="195"/>
    </row>
    <row r="37" spans="1:16" ht="15">
      <c r="A37" s="172"/>
      <c r="B37" s="176"/>
      <c r="C37" s="100" t="s">
        <v>4</v>
      </c>
      <c r="D37" s="92" t="s">
        <v>12</v>
      </c>
      <c r="E37" s="92" t="s">
        <v>8</v>
      </c>
      <c r="F37" s="92" t="s">
        <v>31</v>
      </c>
      <c r="G37" s="89">
        <v>10</v>
      </c>
      <c r="H37" s="98">
        <v>10</v>
      </c>
      <c r="I37" s="99">
        <v>9</v>
      </c>
      <c r="J37" s="16">
        <f>AVERAGE(G37:I37)</f>
        <v>9.666666666666666</v>
      </c>
      <c r="K37" s="188"/>
      <c r="L37" s="20"/>
      <c r="M37" s="20"/>
      <c r="O37" s="200"/>
      <c r="P37" s="195"/>
    </row>
    <row r="38" spans="1:16" ht="15.75" thickBot="1">
      <c r="A38" s="172"/>
      <c r="B38" s="177"/>
      <c r="C38" s="100" t="s">
        <v>4</v>
      </c>
      <c r="D38" s="93" t="s">
        <v>12</v>
      </c>
      <c r="E38" s="93" t="s">
        <v>8</v>
      </c>
      <c r="F38" s="93" t="s">
        <v>32</v>
      </c>
      <c r="G38" s="90">
        <v>12</v>
      </c>
      <c r="H38" s="96">
        <v>12</v>
      </c>
      <c r="I38" s="97">
        <v>14</v>
      </c>
      <c r="J38" s="15">
        <f>AVERAGE(G38:I38)</f>
        <v>12.666666666666666</v>
      </c>
      <c r="K38" s="189"/>
      <c r="L38" s="20"/>
      <c r="M38" s="20"/>
      <c r="O38" s="200"/>
      <c r="P38" s="195"/>
    </row>
    <row r="39" spans="1:16" ht="15">
      <c r="A39" s="116"/>
      <c r="B39" s="116"/>
      <c r="C39" s="4" t="s">
        <v>88</v>
      </c>
      <c r="D39" s="4"/>
      <c r="E39" s="4"/>
      <c r="F39" s="4"/>
      <c r="G39" s="9"/>
      <c r="H39" s="10"/>
      <c r="I39" s="11"/>
      <c r="J39" s="17"/>
      <c r="K39" s="19"/>
      <c r="L39" s="19"/>
      <c r="M39" s="20"/>
      <c r="O39" s="200"/>
      <c r="P39" s="195"/>
    </row>
    <row r="40" spans="1:16" ht="15">
      <c r="A40" s="169" t="str">
        <f>A71</f>
        <v>2.PIRMS PROJEKTA ĪSTENOŠANAS</v>
      </c>
      <c r="B40" s="116"/>
      <c r="C40" s="91" t="s">
        <v>10</v>
      </c>
      <c r="D40" s="91" t="s">
        <v>15</v>
      </c>
      <c r="E40" s="91" t="s">
        <v>14</v>
      </c>
      <c r="F40" s="91" t="s">
        <v>31</v>
      </c>
      <c r="G40" s="88">
        <v>8</v>
      </c>
      <c r="H40" s="94">
        <v>7</v>
      </c>
      <c r="I40" s="95">
        <v>8</v>
      </c>
      <c r="J40" s="14">
        <f aca="true" t="shared" si="2" ref="J40:J47">AVERAGE(G40:I40)</f>
        <v>7.666666666666667</v>
      </c>
      <c r="K40" s="193">
        <f>AVERAGE(J40:J41)</f>
        <v>7.666666666666667</v>
      </c>
      <c r="L40" s="187">
        <f>K42-K40</f>
        <v>3.749999999999999</v>
      </c>
      <c r="M40" s="197">
        <f>L40-L49</f>
        <v>1.8055555555555545</v>
      </c>
      <c r="O40" s="200"/>
      <c r="P40" s="195"/>
    </row>
    <row r="41" spans="1:16" ht="15">
      <c r="A41" s="169"/>
      <c r="B41" s="116"/>
      <c r="C41" s="93" t="s">
        <v>10</v>
      </c>
      <c r="D41" s="93" t="s">
        <v>15</v>
      </c>
      <c r="E41" s="93" t="s">
        <v>14</v>
      </c>
      <c r="F41" s="93" t="s">
        <v>32</v>
      </c>
      <c r="G41" s="90">
        <v>7</v>
      </c>
      <c r="H41" s="96">
        <v>8</v>
      </c>
      <c r="I41" s="97">
        <v>8</v>
      </c>
      <c r="J41" s="15">
        <f t="shared" si="2"/>
        <v>7.666666666666667</v>
      </c>
      <c r="K41" s="194"/>
      <c r="L41" s="188"/>
      <c r="M41" s="198"/>
      <c r="O41" s="200"/>
      <c r="P41" s="195"/>
    </row>
    <row r="42" spans="1:16" ht="15">
      <c r="A42" s="169"/>
      <c r="B42" s="116"/>
      <c r="C42" s="91" t="s">
        <v>10</v>
      </c>
      <c r="D42" s="91" t="s">
        <v>16</v>
      </c>
      <c r="E42" s="91" t="s">
        <v>7</v>
      </c>
      <c r="F42" s="91" t="s">
        <v>31</v>
      </c>
      <c r="G42" s="88">
        <v>13</v>
      </c>
      <c r="H42" s="94">
        <v>14</v>
      </c>
      <c r="I42" s="95">
        <v>13</v>
      </c>
      <c r="J42" s="14">
        <f t="shared" si="2"/>
        <v>13.333333333333334</v>
      </c>
      <c r="K42" s="187">
        <f>(J42+J43+J44+J45+J46+J47)/6</f>
        <v>11.416666666666666</v>
      </c>
      <c r="L42" s="188"/>
      <c r="M42" s="198"/>
      <c r="O42" s="200"/>
      <c r="P42" s="195"/>
    </row>
    <row r="43" spans="1:16" ht="15">
      <c r="A43" s="169"/>
      <c r="B43" s="116"/>
      <c r="C43" s="92" t="s">
        <v>10</v>
      </c>
      <c r="D43" s="92" t="s">
        <v>16</v>
      </c>
      <c r="E43" s="92" t="s">
        <v>7</v>
      </c>
      <c r="F43" s="92" t="s">
        <v>32</v>
      </c>
      <c r="G43" s="89">
        <v>11</v>
      </c>
      <c r="H43" s="98">
        <v>10.5</v>
      </c>
      <c r="I43" s="99">
        <v>9</v>
      </c>
      <c r="J43" s="16">
        <f t="shared" si="2"/>
        <v>10.166666666666666</v>
      </c>
      <c r="K43" s="188"/>
      <c r="L43" s="188"/>
      <c r="M43" s="198"/>
      <c r="O43" s="200"/>
      <c r="P43" s="195"/>
    </row>
    <row r="44" spans="1:16" ht="15">
      <c r="A44" s="169"/>
      <c r="B44" s="116"/>
      <c r="C44" s="92" t="s">
        <v>11</v>
      </c>
      <c r="D44" s="92" t="s">
        <v>18</v>
      </c>
      <c r="E44" s="92" t="s">
        <v>8</v>
      </c>
      <c r="F44" s="92" t="s">
        <v>31</v>
      </c>
      <c r="G44" s="89">
        <v>9</v>
      </c>
      <c r="H44" s="98">
        <v>10</v>
      </c>
      <c r="I44" s="99">
        <v>9</v>
      </c>
      <c r="J44" s="16">
        <f t="shared" si="2"/>
        <v>9.333333333333334</v>
      </c>
      <c r="K44" s="188"/>
      <c r="L44" s="188"/>
      <c r="M44" s="198"/>
      <c r="O44" s="200"/>
      <c r="P44" s="195"/>
    </row>
    <row r="45" spans="1:16" ht="15">
      <c r="A45" s="169"/>
      <c r="B45" s="116"/>
      <c r="C45" s="92" t="s">
        <v>11</v>
      </c>
      <c r="D45" s="92" t="s">
        <v>18</v>
      </c>
      <c r="E45" s="92" t="s">
        <v>8</v>
      </c>
      <c r="F45" s="92" t="s">
        <v>32</v>
      </c>
      <c r="G45" s="89">
        <v>13</v>
      </c>
      <c r="H45" s="98">
        <v>12</v>
      </c>
      <c r="I45" s="99">
        <v>14</v>
      </c>
      <c r="J45" s="16">
        <f t="shared" si="2"/>
        <v>13</v>
      </c>
      <c r="K45" s="188"/>
      <c r="L45" s="188"/>
      <c r="M45" s="198"/>
      <c r="O45" s="200"/>
      <c r="P45" s="195"/>
    </row>
    <row r="46" spans="1:16" ht="15">
      <c r="A46" s="169"/>
      <c r="B46" s="116"/>
      <c r="C46" s="92" t="s">
        <v>13</v>
      </c>
      <c r="D46" s="92" t="s">
        <v>19</v>
      </c>
      <c r="E46" s="92" t="s">
        <v>7</v>
      </c>
      <c r="F46" s="92" t="s">
        <v>31</v>
      </c>
      <c r="G46" s="89">
        <v>10</v>
      </c>
      <c r="H46" s="98">
        <v>9</v>
      </c>
      <c r="I46" s="99">
        <v>9</v>
      </c>
      <c r="J46" s="16">
        <f t="shared" si="2"/>
        <v>9.333333333333334</v>
      </c>
      <c r="K46" s="188"/>
      <c r="L46" s="188"/>
      <c r="M46" s="198"/>
      <c r="O46" s="200"/>
      <c r="P46" s="195"/>
    </row>
    <row r="47" spans="1:16" ht="15">
      <c r="A47" s="169"/>
      <c r="B47" s="116"/>
      <c r="C47" s="93" t="s">
        <v>13</v>
      </c>
      <c r="D47" s="93" t="s">
        <v>19</v>
      </c>
      <c r="E47" s="93" t="s">
        <v>7</v>
      </c>
      <c r="F47" s="93" t="s">
        <v>32</v>
      </c>
      <c r="G47" s="90">
        <v>12</v>
      </c>
      <c r="H47" s="96">
        <v>14</v>
      </c>
      <c r="I47" s="97">
        <v>14</v>
      </c>
      <c r="J47" s="15">
        <f t="shared" si="2"/>
        <v>13.333333333333334</v>
      </c>
      <c r="K47" s="189"/>
      <c r="L47" s="189"/>
      <c r="M47" s="198"/>
      <c r="O47" s="200"/>
      <c r="P47" s="195"/>
    </row>
    <row r="48" spans="1:16" ht="15">
      <c r="A48" s="116"/>
      <c r="B48" s="116"/>
      <c r="C48" s="4" t="s">
        <v>89</v>
      </c>
      <c r="D48" s="4"/>
      <c r="E48" s="4"/>
      <c r="F48" s="4"/>
      <c r="G48" s="9"/>
      <c r="H48" s="10"/>
      <c r="I48" s="11"/>
      <c r="J48" s="17"/>
      <c r="K48" s="19"/>
      <c r="L48" s="19"/>
      <c r="M48" s="198"/>
      <c r="O48" s="200"/>
      <c r="P48" s="195"/>
    </row>
    <row r="49" spans="1:16" ht="15">
      <c r="A49" s="169" t="str">
        <f>A80</f>
        <v>3.PĒC PROJEKTA IEVIEŠANAS</v>
      </c>
      <c r="B49" s="116"/>
      <c r="C49" s="91" t="s">
        <v>10</v>
      </c>
      <c r="D49" s="91" t="s">
        <v>15</v>
      </c>
      <c r="E49" s="91" t="s">
        <v>14</v>
      </c>
      <c r="F49" s="91" t="s">
        <v>31</v>
      </c>
      <c r="G49" s="88">
        <v>8</v>
      </c>
      <c r="H49" s="94">
        <v>7</v>
      </c>
      <c r="I49" s="95">
        <v>9</v>
      </c>
      <c r="J49" s="14">
        <f aca="true" t="shared" si="3" ref="J49:J56">AVERAGE(G49:I49)</f>
        <v>8</v>
      </c>
      <c r="K49" s="193">
        <f>AVERAGE(J49:J50)</f>
        <v>8.083333333333332</v>
      </c>
      <c r="L49" s="187">
        <f>K51-K49</f>
        <v>1.9444444444444446</v>
      </c>
      <c r="M49" s="198"/>
      <c r="O49" s="200"/>
      <c r="P49" s="195"/>
    </row>
    <row r="50" spans="1:16" ht="15">
      <c r="A50" s="169"/>
      <c r="B50" s="116"/>
      <c r="C50" s="93" t="s">
        <v>10</v>
      </c>
      <c r="D50" s="93" t="s">
        <v>15</v>
      </c>
      <c r="E50" s="93" t="s">
        <v>14</v>
      </c>
      <c r="F50" s="93" t="s">
        <v>32</v>
      </c>
      <c r="G50" s="90">
        <v>8</v>
      </c>
      <c r="H50" s="96">
        <v>8.5</v>
      </c>
      <c r="I50" s="97">
        <v>8</v>
      </c>
      <c r="J50" s="15">
        <f t="shared" si="3"/>
        <v>8.166666666666666</v>
      </c>
      <c r="K50" s="194"/>
      <c r="L50" s="188"/>
      <c r="M50" s="198"/>
      <c r="O50" s="200"/>
      <c r="P50" s="195"/>
    </row>
    <row r="51" spans="1:16" ht="15">
      <c r="A51" s="169"/>
      <c r="B51" s="116"/>
      <c r="C51" s="91" t="s">
        <v>10</v>
      </c>
      <c r="D51" s="91" t="s">
        <v>16</v>
      </c>
      <c r="E51" s="91" t="s">
        <v>7</v>
      </c>
      <c r="F51" s="91" t="s">
        <v>31</v>
      </c>
      <c r="G51" s="88">
        <v>11</v>
      </c>
      <c r="H51" s="94">
        <v>12.5</v>
      </c>
      <c r="I51" s="95">
        <v>11</v>
      </c>
      <c r="J51" s="14">
        <f t="shared" si="3"/>
        <v>11.5</v>
      </c>
      <c r="K51" s="187">
        <f>(J51+J52+J53+J54+J55+J56)/6</f>
        <v>10.027777777777777</v>
      </c>
      <c r="L51" s="188"/>
      <c r="M51" s="198"/>
      <c r="O51" s="200"/>
      <c r="P51" s="195"/>
    </row>
    <row r="52" spans="1:16" ht="15">
      <c r="A52" s="169"/>
      <c r="B52" s="116"/>
      <c r="C52" s="92" t="s">
        <v>10</v>
      </c>
      <c r="D52" s="92" t="s">
        <v>16</v>
      </c>
      <c r="E52" s="92" t="s">
        <v>7</v>
      </c>
      <c r="F52" s="92" t="s">
        <v>32</v>
      </c>
      <c r="G52" s="89">
        <v>10</v>
      </c>
      <c r="H52" s="98">
        <v>9</v>
      </c>
      <c r="I52" s="99">
        <v>9.5</v>
      </c>
      <c r="J52" s="16">
        <f t="shared" si="3"/>
        <v>9.5</v>
      </c>
      <c r="K52" s="188"/>
      <c r="L52" s="188"/>
      <c r="M52" s="198"/>
      <c r="O52" s="200"/>
      <c r="P52" s="195"/>
    </row>
    <row r="53" spans="1:16" ht="15">
      <c r="A53" s="169"/>
      <c r="B53" s="116"/>
      <c r="C53" s="92" t="s">
        <v>11</v>
      </c>
      <c r="D53" s="92" t="s">
        <v>18</v>
      </c>
      <c r="E53" s="92" t="s">
        <v>8</v>
      </c>
      <c r="F53" s="92" t="s">
        <v>31</v>
      </c>
      <c r="G53" s="89">
        <v>8</v>
      </c>
      <c r="H53" s="98">
        <v>8.5</v>
      </c>
      <c r="I53" s="99">
        <v>9.5</v>
      </c>
      <c r="J53" s="16">
        <f t="shared" si="3"/>
        <v>8.666666666666666</v>
      </c>
      <c r="K53" s="188"/>
      <c r="L53" s="188"/>
      <c r="M53" s="198"/>
      <c r="O53" s="200"/>
      <c r="P53" s="195"/>
    </row>
    <row r="54" spans="1:16" ht="15">
      <c r="A54" s="169"/>
      <c r="B54" s="116"/>
      <c r="C54" s="92" t="s">
        <v>11</v>
      </c>
      <c r="D54" s="92" t="s">
        <v>18</v>
      </c>
      <c r="E54" s="92" t="s">
        <v>8</v>
      </c>
      <c r="F54" s="92" t="s">
        <v>32</v>
      </c>
      <c r="G54" s="89">
        <v>11</v>
      </c>
      <c r="H54" s="98">
        <v>10.5</v>
      </c>
      <c r="I54" s="99">
        <v>12</v>
      </c>
      <c r="J54" s="16">
        <f t="shared" si="3"/>
        <v>11.166666666666666</v>
      </c>
      <c r="K54" s="188"/>
      <c r="L54" s="188"/>
      <c r="M54" s="198"/>
      <c r="O54" s="200"/>
      <c r="P54" s="195"/>
    </row>
    <row r="55" spans="1:16" ht="15">
      <c r="A55" s="169"/>
      <c r="B55" s="116"/>
      <c r="C55" s="92" t="s">
        <v>13</v>
      </c>
      <c r="D55" s="92" t="s">
        <v>19</v>
      </c>
      <c r="E55" s="92" t="s">
        <v>7</v>
      </c>
      <c r="F55" s="92" t="s">
        <v>31</v>
      </c>
      <c r="G55" s="89">
        <v>9</v>
      </c>
      <c r="H55" s="98">
        <v>8</v>
      </c>
      <c r="I55" s="99">
        <v>9.5</v>
      </c>
      <c r="J55" s="16">
        <f t="shared" si="3"/>
        <v>8.833333333333334</v>
      </c>
      <c r="K55" s="188"/>
      <c r="L55" s="188"/>
      <c r="M55" s="198"/>
      <c r="O55" s="200"/>
      <c r="P55" s="195"/>
    </row>
    <row r="56" spans="1:16" ht="15">
      <c r="A56" s="169"/>
      <c r="B56" s="116"/>
      <c r="C56" s="93" t="s">
        <v>13</v>
      </c>
      <c r="D56" s="93" t="s">
        <v>19</v>
      </c>
      <c r="E56" s="93" t="s">
        <v>7</v>
      </c>
      <c r="F56" s="93" t="s">
        <v>32</v>
      </c>
      <c r="G56" s="90">
        <v>11</v>
      </c>
      <c r="H56" s="96">
        <v>10.5</v>
      </c>
      <c r="I56" s="97">
        <v>10</v>
      </c>
      <c r="J56" s="15">
        <f t="shared" si="3"/>
        <v>10.5</v>
      </c>
      <c r="K56" s="189"/>
      <c r="L56" s="189"/>
      <c r="M56" s="199"/>
      <c r="O56" s="200"/>
      <c r="P56" s="195"/>
    </row>
    <row r="57" spans="3:16" ht="15">
      <c r="C57" s="22" t="s">
        <v>23</v>
      </c>
      <c r="O57" s="200"/>
      <c r="P57" s="195"/>
    </row>
    <row r="58" spans="3:16" ht="15">
      <c r="C58" s="22" t="s">
        <v>81</v>
      </c>
      <c r="O58" s="200"/>
      <c r="P58" s="195"/>
    </row>
    <row r="59" spans="15:16" ht="15.75" thickBot="1">
      <c r="O59" s="200"/>
      <c r="P59" s="195"/>
    </row>
    <row r="60" spans="3:16" ht="19.5" thickBot="1">
      <c r="C60" s="21" t="s">
        <v>90</v>
      </c>
      <c r="G60" s="178">
        <f>IEVADS!B8</f>
        <v>0</v>
      </c>
      <c r="H60" s="179"/>
      <c r="I60" s="179"/>
      <c r="J60" s="179"/>
      <c r="K60" s="179"/>
      <c r="L60" s="180"/>
      <c r="O60" s="200"/>
      <c r="P60" s="195"/>
    </row>
    <row r="61" spans="3:16" ht="75">
      <c r="C61" s="2" t="s">
        <v>4</v>
      </c>
      <c r="D61" s="2" t="s">
        <v>5</v>
      </c>
      <c r="E61" s="2" t="s">
        <v>6</v>
      </c>
      <c r="F61" s="6" t="s">
        <v>3</v>
      </c>
      <c r="G61" s="181" t="s">
        <v>22</v>
      </c>
      <c r="H61" s="182"/>
      <c r="I61" s="183"/>
      <c r="J61" s="12" t="s">
        <v>21</v>
      </c>
      <c r="K61" s="12" t="s">
        <v>28</v>
      </c>
      <c r="L61" s="12" t="s">
        <v>29</v>
      </c>
      <c r="M61" s="12" t="s">
        <v>30</v>
      </c>
      <c r="O61" s="200"/>
      <c r="P61" s="195"/>
    </row>
    <row r="62" spans="3:16" ht="15">
      <c r="C62" s="3"/>
      <c r="D62" s="3"/>
      <c r="E62" s="3"/>
      <c r="F62" s="3"/>
      <c r="G62" s="7" t="s">
        <v>0</v>
      </c>
      <c r="H62" s="1" t="s">
        <v>1</v>
      </c>
      <c r="I62" s="8" t="s">
        <v>2</v>
      </c>
      <c r="J62" s="13"/>
      <c r="K62" s="18"/>
      <c r="L62" s="18"/>
      <c r="M62" s="18"/>
      <c r="O62" s="200"/>
      <c r="P62" s="195"/>
    </row>
    <row r="63" spans="3:16" ht="15.75" thickBot="1">
      <c r="C63" s="4" t="s">
        <v>91</v>
      </c>
      <c r="D63" s="4"/>
      <c r="E63" s="4"/>
      <c r="F63" s="4"/>
      <c r="G63" s="9"/>
      <c r="H63" s="10"/>
      <c r="I63" s="11"/>
      <c r="J63" s="4"/>
      <c r="K63" s="19"/>
      <c r="L63" s="19"/>
      <c r="M63" s="20"/>
      <c r="O63" s="200"/>
      <c r="P63" s="195"/>
    </row>
    <row r="64" spans="1:16" ht="15">
      <c r="A64" s="170" t="str">
        <f>A35</f>
        <v>1.PROJEKTA IESNIEGUMA SAGATAVOŠANA</v>
      </c>
      <c r="B64" s="173" t="s">
        <v>67</v>
      </c>
      <c r="C64" s="120"/>
      <c r="D64" s="91"/>
      <c r="E64" s="91"/>
      <c r="F64" s="91"/>
      <c r="G64" s="121"/>
      <c r="H64" s="122"/>
      <c r="I64" s="123"/>
      <c r="J64" s="124"/>
      <c r="K64" s="184"/>
      <c r="L64" s="184"/>
      <c r="M64" s="20"/>
      <c r="O64" s="200"/>
      <c r="P64" s="195"/>
    </row>
    <row r="65" spans="1:16" ht="15">
      <c r="A65" s="170"/>
      <c r="B65" s="174"/>
      <c r="C65" s="120"/>
      <c r="D65" s="93"/>
      <c r="E65" s="93"/>
      <c r="F65" s="93"/>
      <c r="G65" s="125"/>
      <c r="H65" s="126"/>
      <c r="I65" s="127"/>
      <c r="J65" s="128"/>
      <c r="K65" s="185"/>
      <c r="L65" s="186"/>
      <c r="M65" s="20"/>
      <c r="O65" s="200"/>
      <c r="P65" s="195"/>
    </row>
    <row r="66" spans="1:16" ht="15">
      <c r="A66" s="170"/>
      <c r="B66" s="174"/>
      <c r="C66" s="100" t="s">
        <v>4</v>
      </c>
      <c r="D66" s="91" t="s">
        <v>16</v>
      </c>
      <c r="E66" s="91" t="s">
        <v>7</v>
      </c>
      <c r="F66" s="91" t="s">
        <v>33</v>
      </c>
      <c r="G66" s="88">
        <v>17</v>
      </c>
      <c r="H66" s="94">
        <v>18</v>
      </c>
      <c r="I66" s="95">
        <v>18</v>
      </c>
      <c r="J66" s="14">
        <f>AVERAGE(G66:I66)</f>
        <v>17.666666666666668</v>
      </c>
      <c r="K66" s="187">
        <f>AVERAGE(J66:J69)</f>
        <v>15.416666666666668</v>
      </c>
      <c r="L66" s="186"/>
      <c r="M66" s="20"/>
      <c r="O66" s="200"/>
      <c r="P66" s="195"/>
    </row>
    <row r="67" spans="1:16" ht="15">
      <c r="A67" s="170"/>
      <c r="B67" s="174"/>
      <c r="C67" s="100" t="s">
        <v>4</v>
      </c>
      <c r="D67" s="92" t="s">
        <v>16</v>
      </c>
      <c r="E67" s="92" t="s">
        <v>7</v>
      </c>
      <c r="F67" s="92" t="s">
        <v>34</v>
      </c>
      <c r="G67" s="89">
        <v>15</v>
      </c>
      <c r="H67" s="98">
        <v>14</v>
      </c>
      <c r="I67" s="99">
        <v>12</v>
      </c>
      <c r="J67" s="16">
        <f>AVERAGE(G67:I67)</f>
        <v>13.666666666666666</v>
      </c>
      <c r="K67" s="188"/>
      <c r="L67" s="186"/>
      <c r="M67" s="20"/>
      <c r="O67" s="200"/>
      <c r="P67" s="195"/>
    </row>
    <row r="68" spans="1:16" ht="15">
      <c r="A68" s="170"/>
      <c r="B68" s="174"/>
      <c r="C68" s="100" t="s">
        <v>4</v>
      </c>
      <c r="D68" s="92" t="s">
        <v>12</v>
      </c>
      <c r="E68" s="92" t="s">
        <v>8</v>
      </c>
      <c r="F68" s="92" t="s">
        <v>33</v>
      </c>
      <c r="G68" s="89">
        <v>14</v>
      </c>
      <c r="H68" s="98">
        <v>14</v>
      </c>
      <c r="I68" s="99">
        <v>13</v>
      </c>
      <c r="J68" s="16">
        <f>AVERAGE(G68:I68)</f>
        <v>13.666666666666666</v>
      </c>
      <c r="K68" s="188"/>
      <c r="L68" s="186"/>
      <c r="M68" s="20"/>
      <c r="O68" s="200"/>
      <c r="P68" s="195"/>
    </row>
    <row r="69" spans="1:16" ht="15.75" thickBot="1">
      <c r="A69" s="170"/>
      <c r="B69" s="175"/>
      <c r="C69" s="100" t="s">
        <v>4</v>
      </c>
      <c r="D69" s="93" t="s">
        <v>12</v>
      </c>
      <c r="E69" s="93" t="s">
        <v>8</v>
      </c>
      <c r="F69" s="93" t="s">
        <v>34</v>
      </c>
      <c r="G69" s="90">
        <v>16</v>
      </c>
      <c r="H69" s="96">
        <v>16</v>
      </c>
      <c r="I69" s="97">
        <v>18</v>
      </c>
      <c r="J69" s="15">
        <f>AVERAGE(G69:I69)</f>
        <v>16.666666666666668</v>
      </c>
      <c r="K69" s="189"/>
      <c r="L69" s="185"/>
      <c r="M69" s="20"/>
      <c r="O69" s="200"/>
      <c r="P69" s="195"/>
    </row>
    <row r="70" spans="3:16" ht="15">
      <c r="C70" s="4" t="s">
        <v>92</v>
      </c>
      <c r="D70" s="4"/>
      <c r="E70" s="4"/>
      <c r="F70" s="4"/>
      <c r="G70" s="9"/>
      <c r="H70" s="10"/>
      <c r="I70" s="11"/>
      <c r="J70" s="17"/>
      <c r="K70" s="19"/>
      <c r="L70" s="19"/>
      <c r="M70" s="20"/>
      <c r="O70" s="200"/>
      <c r="P70" s="195"/>
    </row>
    <row r="71" spans="1:16" ht="15">
      <c r="A71" s="171" t="str">
        <f>A11</f>
        <v>2.PIRMS PROJEKTA ĪSTENOŠANAS</v>
      </c>
      <c r="C71" s="91" t="s">
        <v>10</v>
      </c>
      <c r="D71" s="91" t="s">
        <v>15</v>
      </c>
      <c r="E71" s="91" t="s">
        <v>14</v>
      </c>
      <c r="F71" s="91" t="s">
        <v>33</v>
      </c>
      <c r="G71" s="88">
        <v>12</v>
      </c>
      <c r="H71" s="94">
        <v>11</v>
      </c>
      <c r="I71" s="95">
        <v>12</v>
      </c>
      <c r="J71" s="14">
        <f aca="true" t="shared" si="4" ref="J71:J78">AVERAGE(G71:I71)</f>
        <v>11.666666666666666</v>
      </c>
      <c r="K71" s="193">
        <f>AVERAGE(J71:J72)</f>
        <v>11.666666666666666</v>
      </c>
      <c r="L71" s="187">
        <f>K73-K71</f>
        <v>3.5</v>
      </c>
      <c r="M71" s="197">
        <f>L71-L80</f>
        <v>1.5000000000000018</v>
      </c>
      <c r="O71" s="200"/>
      <c r="P71" s="195"/>
    </row>
    <row r="72" spans="1:16" ht="15">
      <c r="A72" s="171"/>
      <c r="C72" s="93" t="s">
        <v>10</v>
      </c>
      <c r="D72" s="93" t="s">
        <v>15</v>
      </c>
      <c r="E72" s="93" t="s">
        <v>14</v>
      </c>
      <c r="F72" s="93" t="s">
        <v>34</v>
      </c>
      <c r="G72" s="90">
        <v>11</v>
      </c>
      <c r="H72" s="96">
        <v>12</v>
      </c>
      <c r="I72" s="97">
        <v>12</v>
      </c>
      <c r="J72" s="15">
        <f t="shared" si="4"/>
        <v>11.666666666666666</v>
      </c>
      <c r="K72" s="194"/>
      <c r="L72" s="188"/>
      <c r="M72" s="198"/>
      <c r="O72" s="200"/>
      <c r="P72" s="195"/>
    </row>
    <row r="73" spans="1:16" ht="15">
      <c r="A73" s="171"/>
      <c r="C73" s="91" t="s">
        <v>10</v>
      </c>
      <c r="D73" s="91" t="s">
        <v>16</v>
      </c>
      <c r="E73" s="91" t="s">
        <v>7</v>
      </c>
      <c r="F73" s="91" t="s">
        <v>33</v>
      </c>
      <c r="G73" s="88">
        <v>17</v>
      </c>
      <c r="H73" s="94">
        <v>18</v>
      </c>
      <c r="I73" s="95">
        <v>18</v>
      </c>
      <c r="J73" s="14">
        <f t="shared" si="4"/>
        <v>17.666666666666668</v>
      </c>
      <c r="K73" s="187">
        <f>(J73+J74+J75+J76+J77+J78)/6</f>
        <v>15.166666666666666</v>
      </c>
      <c r="L73" s="188"/>
      <c r="M73" s="198"/>
      <c r="O73" s="200"/>
      <c r="P73" s="195"/>
    </row>
    <row r="74" spans="1:16" ht="15">
      <c r="A74" s="171"/>
      <c r="C74" s="92" t="s">
        <v>10</v>
      </c>
      <c r="D74" s="92" t="s">
        <v>16</v>
      </c>
      <c r="E74" s="92" t="s">
        <v>7</v>
      </c>
      <c r="F74" s="92" t="s">
        <v>34</v>
      </c>
      <c r="G74" s="89">
        <v>15</v>
      </c>
      <c r="H74" s="98">
        <v>13</v>
      </c>
      <c r="I74" s="99">
        <v>12</v>
      </c>
      <c r="J74" s="16">
        <f t="shared" si="4"/>
        <v>13.333333333333334</v>
      </c>
      <c r="K74" s="188"/>
      <c r="L74" s="188"/>
      <c r="M74" s="198"/>
      <c r="O74" s="200"/>
      <c r="P74" s="195"/>
    </row>
    <row r="75" spans="1:16" ht="15">
      <c r="A75" s="171"/>
      <c r="C75" s="92" t="s">
        <v>11</v>
      </c>
      <c r="D75" s="92" t="s">
        <v>18</v>
      </c>
      <c r="E75" s="92" t="s">
        <v>8</v>
      </c>
      <c r="F75" s="92" t="s">
        <v>33</v>
      </c>
      <c r="G75" s="89">
        <v>14</v>
      </c>
      <c r="H75" s="98">
        <v>14</v>
      </c>
      <c r="I75" s="99">
        <v>13</v>
      </c>
      <c r="J75" s="16">
        <f t="shared" si="4"/>
        <v>13.666666666666666</v>
      </c>
      <c r="K75" s="188"/>
      <c r="L75" s="188"/>
      <c r="M75" s="198"/>
      <c r="O75" s="200"/>
      <c r="P75" s="195"/>
    </row>
    <row r="76" spans="1:16" ht="15">
      <c r="A76" s="171"/>
      <c r="C76" s="92" t="s">
        <v>11</v>
      </c>
      <c r="D76" s="92" t="s">
        <v>18</v>
      </c>
      <c r="E76" s="92" t="s">
        <v>8</v>
      </c>
      <c r="F76" s="92" t="s">
        <v>34</v>
      </c>
      <c r="G76" s="89">
        <v>16</v>
      </c>
      <c r="H76" s="98">
        <v>16</v>
      </c>
      <c r="I76" s="99">
        <v>18</v>
      </c>
      <c r="J76" s="16">
        <f t="shared" si="4"/>
        <v>16.666666666666668</v>
      </c>
      <c r="K76" s="188"/>
      <c r="L76" s="188"/>
      <c r="M76" s="198"/>
      <c r="O76" s="200"/>
      <c r="P76" s="195"/>
    </row>
    <row r="77" spans="1:16" ht="15">
      <c r="A77" s="171"/>
      <c r="C77" s="92" t="s">
        <v>13</v>
      </c>
      <c r="D77" s="92" t="s">
        <v>19</v>
      </c>
      <c r="E77" s="92" t="s">
        <v>7</v>
      </c>
      <c r="F77" s="92" t="s">
        <v>33</v>
      </c>
      <c r="G77" s="89">
        <v>14</v>
      </c>
      <c r="H77" s="98">
        <v>14</v>
      </c>
      <c r="I77" s="99">
        <v>13</v>
      </c>
      <c r="J77" s="16">
        <f t="shared" si="4"/>
        <v>13.666666666666666</v>
      </c>
      <c r="K77" s="188"/>
      <c r="L77" s="188"/>
      <c r="M77" s="198"/>
      <c r="O77" s="200"/>
      <c r="P77" s="195"/>
    </row>
    <row r="78" spans="1:16" ht="15">
      <c r="A78" s="171"/>
      <c r="C78" s="93" t="s">
        <v>13</v>
      </c>
      <c r="D78" s="93" t="s">
        <v>19</v>
      </c>
      <c r="E78" s="93" t="s">
        <v>7</v>
      </c>
      <c r="F78" s="93" t="s">
        <v>34</v>
      </c>
      <c r="G78" s="90">
        <v>16</v>
      </c>
      <c r="H78" s="96">
        <v>15</v>
      </c>
      <c r="I78" s="97">
        <v>17</v>
      </c>
      <c r="J78" s="15">
        <f t="shared" si="4"/>
        <v>16</v>
      </c>
      <c r="K78" s="189"/>
      <c r="L78" s="189"/>
      <c r="M78" s="198"/>
      <c r="O78" s="200"/>
      <c r="P78" s="195"/>
    </row>
    <row r="79" spans="3:16" ht="15">
      <c r="C79" s="4" t="s">
        <v>93</v>
      </c>
      <c r="D79" s="4"/>
      <c r="E79" s="4"/>
      <c r="F79" s="4"/>
      <c r="G79" s="9"/>
      <c r="H79" s="10"/>
      <c r="I79" s="11"/>
      <c r="J79" s="17"/>
      <c r="K79" s="19"/>
      <c r="L79" s="19"/>
      <c r="M79" s="198"/>
      <c r="O79" s="200"/>
      <c r="P79" s="195"/>
    </row>
    <row r="80" spans="1:16" ht="15">
      <c r="A80" s="171" t="str">
        <f>A20</f>
        <v>3.PĒC PROJEKTA IEVIEŠANAS</v>
      </c>
      <c r="C80" s="91" t="s">
        <v>10</v>
      </c>
      <c r="D80" s="91" t="s">
        <v>15</v>
      </c>
      <c r="E80" s="91" t="s">
        <v>14</v>
      </c>
      <c r="F80" s="91" t="s">
        <v>33</v>
      </c>
      <c r="G80" s="88">
        <v>12</v>
      </c>
      <c r="H80" s="94">
        <v>11</v>
      </c>
      <c r="I80" s="95">
        <v>13</v>
      </c>
      <c r="J80" s="14">
        <f aca="true" t="shared" si="5" ref="J80:J87">AVERAGE(G80:I80)</f>
        <v>12</v>
      </c>
      <c r="K80" s="193">
        <f>AVERAGE(J80:J81)</f>
        <v>12.166666666666668</v>
      </c>
      <c r="L80" s="187">
        <f>K82-K80</f>
        <v>1.9999999999999982</v>
      </c>
      <c r="M80" s="198"/>
      <c r="O80" s="200"/>
      <c r="P80" s="195"/>
    </row>
    <row r="81" spans="1:16" ht="15">
      <c r="A81" s="171"/>
      <c r="C81" s="93" t="s">
        <v>10</v>
      </c>
      <c r="D81" s="93" t="s">
        <v>15</v>
      </c>
      <c r="E81" s="93" t="s">
        <v>14</v>
      </c>
      <c r="F81" s="93" t="s">
        <v>34</v>
      </c>
      <c r="G81" s="90">
        <v>12</v>
      </c>
      <c r="H81" s="96">
        <v>13</v>
      </c>
      <c r="I81" s="97">
        <v>12</v>
      </c>
      <c r="J81" s="15">
        <f t="shared" si="5"/>
        <v>12.333333333333334</v>
      </c>
      <c r="K81" s="194"/>
      <c r="L81" s="188"/>
      <c r="M81" s="198"/>
      <c r="O81" s="200"/>
      <c r="P81" s="195"/>
    </row>
    <row r="82" spans="1:16" ht="15">
      <c r="A82" s="171"/>
      <c r="C82" s="91" t="s">
        <v>10</v>
      </c>
      <c r="D82" s="91" t="s">
        <v>16</v>
      </c>
      <c r="E82" s="91" t="s">
        <v>7</v>
      </c>
      <c r="F82" s="91" t="s">
        <v>33</v>
      </c>
      <c r="G82" s="88">
        <v>16</v>
      </c>
      <c r="H82" s="94">
        <v>16</v>
      </c>
      <c r="I82" s="95">
        <v>17</v>
      </c>
      <c r="J82" s="14">
        <f t="shared" si="5"/>
        <v>16.333333333333332</v>
      </c>
      <c r="K82" s="187">
        <f>(J82+J83+J84+J85+J86+J87)/6</f>
        <v>14.166666666666666</v>
      </c>
      <c r="L82" s="188"/>
      <c r="M82" s="198"/>
      <c r="O82" s="200"/>
      <c r="P82" s="195"/>
    </row>
    <row r="83" spans="1:16" ht="15">
      <c r="A83" s="171"/>
      <c r="C83" s="92" t="s">
        <v>10</v>
      </c>
      <c r="D83" s="92" t="s">
        <v>16</v>
      </c>
      <c r="E83" s="92" t="s">
        <v>7</v>
      </c>
      <c r="F83" s="92" t="s">
        <v>34</v>
      </c>
      <c r="G83" s="89">
        <v>14</v>
      </c>
      <c r="H83" s="98">
        <v>12</v>
      </c>
      <c r="I83" s="99">
        <v>13</v>
      </c>
      <c r="J83" s="16">
        <f t="shared" si="5"/>
        <v>13</v>
      </c>
      <c r="K83" s="188"/>
      <c r="L83" s="188"/>
      <c r="M83" s="198"/>
      <c r="O83" s="200"/>
      <c r="P83" s="195"/>
    </row>
    <row r="84" spans="1:16" ht="15">
      <c r="A84" s="171"/>
      <c r="C84" s="92" t="s">
        <v>11</v>
      </c>
      <c r="D84" s="92" t="s">
        <v>18</v>
      </c>
      <c r="E84" s="92" t="s">
        <v>8</v>
      </c>
      <c r="F84" s="92" t="s">
        <v>33</v>
      </c>
      <c r="G84" s="89">
        <v>12</v>
      </c>
      <c r="H84" s="98">
        <v>12</v>
      </c>
      <c r="I84" s="99">
        <v>14</v>
      </c>
      <c r="J84" s="16">
        <f t="shared" si="5"/>
        <v>12.666666666666666</v>
      </c>
      <c r="K84" s="188"/>
      <c r="L84" s="188"/>
      <c r="M84" s="198"/>
      <c r="O84" s="200"/>
      <c r="P84" s="195"/>
    </row>
    <row r="85" spans="1:16" ht="15">
      <c r="A85" s="171"/>
      <c r="C85" s="92" t="s">
        <v>11</v>
      </c>
      <c r="D85" s="92" t="s">
        <v>18</v>
      </c>
      <c r="E85" s="92" t="s">
        <v>8</v>
      </c>
      <c r="F85" s="92" t="s">
        <v>34</v>
      </c>
      <c r="G85" s="89">
        <v>15</v>
      </c>
      <c r="H85" s="98">
        <v>14</v>
      </c>
      <c r="I85" s="99">
        <v>17</v>
      </c>
      <c r="J85" s="16">
        <f t="shared" si="5"/>
        <v>15.333333333333334</v>
      </c>
      <c r="K85" s="188"/>
      <c r="L85" s="188"/>
      <c r="M85" s="198"/>
      <c r="O85" s="200"/>
      <c r="P85" s="195"/>
    </row>
    <row r="86" spans="1:16" ht="15">
      <c r="A86" s="171"/>
      <c r="C86" s="92" t="s">
        <v>13</v>
      </c>
      <c r="D86" s="92" t="s">
        <v>19</v>
      </c>
      <c r="E86" s="92" t="s">
        <v>7</v>
      </c>
      <c r="F86" s="92" t="s">
        <v>33</v>
      </c>
      <c r="G86" s="89">
        <v>13</v>
      </c>
      <c r="H86" s="98">
        <v>12</v>
      </c>
      <c r="I86" s="99">
        <v>13</v>
      </c>
      <c r="J86" s="16">
        <f t="shared" si="5"/>
        <v>12.666666666666666</v>
      </c>
      <c r="K86" s="188"/>
      <c r="L86" s="188"/>
      <c r="M86" s="198"/>
      <c r="O86" s="200"/>
      <c r="P86" s="195"/>
    </row>
    <row r="87" spans="1:16" ht="15">
      <c r="A87" s="171"/>
      <c r="C87" s="93" t="s">
        <v>13</v>
      </c>
      <c r="D87" s="93" t="s">
        <v>19</v>
      </c>
      <c r="E87" s="93" t="s">
        <v>7</v>
      </c>
      <c r="F87" s="93" t="s">
        <v>34</v>
      </c>
      <c r="G87" s="90">
        <v>15</v>
      </c>
      <c r="H87" s="96">
        <v>14</v>
      </c>
      <c r="I87" s="97">
        <v>16</v>
      </c>
      <c r="J87" s="15">
        <f t="shared" si="5"/>
        <v>15</v>
      </c>
      <c r="K87" s="189"/>
      <c r="L87" s="189"/>
      <c r="M87" s="199"/>
      <c r="O87" s="201"/>
      <c r="P87" s="196"/>
    </row>
    <row r="88" ht="15">
      <c r="C88" s="22" t="s">
        <v>23</v>
      </c>
    </row>
    <row r="89" ht="15">
      <c r="C89" s="22" t="s">
        <v>81</v>
      </c>
    </row>
  </sheetData>
  <sheetProtection/>
  <mergeCells count="46">
    <mergeCell ref="G32:I32"/>
    <mergeCell ref="K35:K38"/>
    <mergeCell ref="K40:K41"/>
    <mergeCell ref="L40:L47"/>
    <mergeCell ref="L11:L18"/>
    <mergeCell ref="L20:L27"/>
    <mergeCell ref="K20:K21"/>
    <mergeCell ref="O6:O87"/>
    <mergeCell ref="K71:K72"/>
    <mergeCell ref="L71:L78"/>
    <mergeCell ref="L49:L56"/>
    <mergeCell ref="K51:K56"/>
    <mergeCell ref="P6:P87"/>
    <mergeCell ref="M71:M87"/>
    <mergeCell ref="K73:K78"/>
    <mergeCell ref="K80:K81"/>
    <mergeCell ref="L80:L87"/>
    <mergeCell ref="K82:K87"/>
    <mergeCell ref="M40:M56"/>
    <mergeCell ref="K42:K47"/>
    <mergeCell ref="K49:K50"/>
    <mergeCell ref="M11:M27"/>
    <mergeCell ref="G3:I3"/>
    <mergeCell ref="K6:K9"/>
    <mergeCell ref="K13:K18"/>
    <mergeCell ref="K22:K27"/>
    <mergeCell ref="K11:K12"/>
    <mergeCell ref="B64:B69"/>
    <mergeCell ref="B6:B9"/>
    <mergeCell ref="G2:L2"/>
    <mergeCell ref="G31:L31"/>
    <mergeCell ref="G60:L60"/>
    <mergeCell ref="B35:B38"/>
    <mergeCell ref="G61:I61"/>
    <mergeCell ref="K64:K65"/>
    <mergeCell ref="L64:L69"/>
    <mergeCell ref="K66:K69"/>
    <mergeCell ref="A49:A56"/>
    <mergeCell ref="A64:A69"/>
    <mergeCell ref="A71:A78"/>
    <mergeCell ref="A80:A87"/>
    <mergeCell ref="A6:A9"/>
    <mergeCell ref="A11:A18"/>
    <mergeCell ref="A20:A27"/>
    <mergeCell ref="A35:A38"/>
    <mergeCell ref="A40:A4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C3:K35"/>
  <sheetViews>
    <sheetView zoomScalePageLayoutView="0" workbookViewId="0" topLeftCell="A1">
      <selection activeCell="A13" sqref="A13"/>
    </sheetView>
  </sheetViews>
  <sheetFormatPr defaultColWidth="9.140625" defaultRowHeight="15"/>
  <cols>
    <col min="3" max="3" width="13.00390625" style="0" customWidth="1"/>
    <col min="4" max="4" width="16.57421875" style="0" bestFit="1" customWidth="1"/>
    <col min="5" max="5" width="10.8515625" style="0" bestFit="1" customWidth="1"/>
    <col min="6" max="6" width="99.57421875" style="0" customWidth="1"/>
    <col min="7" max="7" width="11.421875" style="0" bestFit="1" customWidth="1"/>
    <col min="8" max="8" width="17.7109375" style="0" customWidth="1"/>
    <col min="9" max="10" width="14.8515625" style="0" customWidth="1"/>
    <col min="11" max="11" width="18.140625" style="0" customWidth="1"/>
  </cols>
  <sheetData>
    <row r="3" spans="7:8" ht="15">
      <c r="G3" s="52"/>
      <c r="H3" s="52"/>
    </row>
    <row r="4" ht="18.75">
      <c r="C4" s="21" t="s">
        <v>45</v>
      </c>
    </row>
    <row r="5" spans="3:11" ht="135">
      <c r="C5" s="2" t="s">
        <v>4</v>
      </c>
      <c r="D5" s="2" t="s">
        <v>5</v>
      </c>
      <c r="E5" s="2" t="s">
        <v>6</v>
      </c>
      <c r="F5" s="6" t="s">
        <v>3</v>
      </c>
      <c r="G5" s="12" t="s">
        <v>40</v>
      </c>
      <c r="H5" s="104" t="s">
        <v>44</v>
      </c>
      <c r="I5" s="12" t="s">
        <v>46</v>
      </c>
      <c r="J5" s="12" t="s">
        <v>47</v>
      </c>
      <c r="K5" s="12" t="s">
        <v>50</v>
      </c>
    </row>
    <row r="6" spans="3:11" ht="15">
      <c r="C6" s="4" t="s">
        <v>35</v>
      </c>
      <c r="D6" s="4"/>
      <c r="E6" s="4"/>
      <c r="F6" s="4"/>
      <c r="G6" s="4"/>
      <c r="H6" s="103"/>
      <c r="I6" s="19"/>
      <c r="J6" s="19"/>
      <c r="K6" s="20"/>
    </row>
    <row r="7" spans="3:11" ht="15">
      <c r="C7" s="91" t="s">
        <v>10</v>
      </c>
      <c r="D7" s="91" t="s">
        <v>16</v>
      </c>
      <c r="E7" s="91" t="s">
        <v>36</v>
      </c>
      <c r="F7" s="91" t="s">
        <v>42</v>
      </c>
      <c r="G7" s="107">
        <v>50</v>
      </c>
      <c r="H7" s="117">
        <f>G7/0.9/0.98/0.255</f>
        <v>222.31114668089458</v>
      </c>
      <c r="I7" s="106"/>
      <c r="J7" s="103"/>
      <c r="K7" s="202">
        <f>I13-J20</f>
        <v>2260.5884119197217</v>
      </c>
    </row>
    <row r="8" spans="3:11" ht="15">
      <c r="C8" s="92" t="s">
        <v>10</v>
      </c>
      <c r="D8" s="92" t="s">
        <v>16</v>
      </c>
      <c r="E8" s="92" t="s">
        <v>36</v>
      </c>
      <c r="F8" s="92" t="s">
        <v>43</v>
      </c>
      <c r="G8" s="105">
        <v>610</v>
      </c>
      <c r="H8" s="48">
        <f>G8/0.9/0.98/0.255</f>
        <v>2712.1959895069135</v>
      </c>
      <c r="I8" s="5"/>
      <c r="J8" s="103"/>
      <c r="K8" s="202"/>
    </row>
    <row r="9" spans="3:11" ht="15">
      <c r="C9" s="92" t="s">
        <v>10</v>
      </c>
      <c r="D9" s="92" t="s">
        <v>16</v>
      </c>
      <c r="E9" s="92" t="s">
        <v>36</v>
      </c>
      <c r="F9" s="92" t="s">
        <v>133</v>
      </c>
      <c r="G9" s="105">
        <v>50</v>
      </c>
      <c r="H9" s="117">
        <f>G9/0.9/0.98/0.255</f>
        <v>222.31114668089458</v>
      </c>
      <c r="I9" s="101"/>
      <c r="J9" s="103"/>
      <c r="K9" s="202"/>
    </row>
    <row r="10" spans="3:11" ht="15">
      <c r="C10" s="92" t="s">
        <v>10</v>
      </c>
      <c r="D10" s="92" t="s">
        <v>16</v>
      </c>
      <c r="E10" s="92" t="s">
        <v>36</v>
      </c>
      <c r="F10" s="92" t="s">
        <v>134</v>
      </c>
      <c r="G10" s="105">
        <v>560</v>
      </c>
      <c r="H10" s="48">
        <f>G10/0.9/0.98/0.255</f>
        <v>2489.884842826019</v>
      </c>
      <c r="I10" s="101"/>
      <c r="J10" s="103"/>
      <c r="K10" s="202"/>
    </row>
    <row r="11" spans="3:11" ht="15">
      <c r="C11" s="92" t="s">
        <v>11</v>
      </c>
      <c r="D11" s="92" t="s">
        <v>18</v>
      </c>
      <c r="E11" s="92" t="s">
        <v>37</v>
      </c>
      <c r="F11" s="92" t="s">
        <v>42</v>
      </c>
      <c r="G11" s="105">
        <v>50</v>
      </c>
      <c r="H11" s="117">
        <f>G11/1.01/0.99/0.274</f>
        <v>182.50000182500003</v>
      </c>
      <c r="I11" s="101"/>
      <c r="J11" s="103"/>
      <c r="K11" s="202"/>
    </row>
    <row r="12" spans="3:11" ht="15">
      <c r="C12" s="92" t="s">
        <v>11</v>
      </c>
      <c r="D12" s="92" t="s">
        <v>18</v>
      </c>
      <c r="E12" s="92" t="s">
        <v>37</v>
      </c>
      <c r="F12" s="92" t="s">
        <v>43</v>
      </c>
      <c r="G12" s="105">
        <v>740</v>
      </c>
      <c r="H12" s="48">
        <f>G12/1.01/0.99/0.274</f>
        <v>2701.0000270100004</v>
      </c>
      <c r="I12" s="101"/>
      <c r="J12" s="103"/>
      <c r="K12" s="202"/>
    </row>
    <row r="13" spans="3:11" ht="15">
      <c r="C13" s="92" t="s">
        <v>11</v>
      </c>
      <c r="D13" s="92" t="s">
        <v>18</v>
      </c>
      <c r="E13" s="92" t="s">
        <v>37</v>
      </c>
      <c r="F13" s="92" t="s">
        <v>133</v>
      </c>
      <c r="G13" s="105">
        <v>50</v>
      </c>
      <c r="H13" s="117">
        <f>G13/1.01/0.99/0.274</f>
        <v>182.50000182500003</v>
      </c>
      <c r="I13" s="48">
        <f>AVERAGE(H8,H10,H12,H14,H16,H18)</f>
        <v>2606.7765632447495</v>
      </c>
      <c r="J13" s="103"/>
      <c r="K13" s="202"/>
    </row>
    <row r="14" spans="3:11" ht="15">
      <c r="C14" s="92" t="s">
        <v>11</v>
      </c>
      <c r="D14" s="92" t="s">
        <v>18</v>
      </c>
      <c r="E14" s="92" t="s">
        <v>37</v>
      </c>
      <c r="F14" s="92" t="s">
        <v>134</v>
      </c>
      <c r="G14" s="105">
        <v>690</v>
      </c>
      <c r="H14" s="48">
        <f>G14/1.01/0.99/0.274</f>
        <v>2518.500025185</v>
      </c>
      <c r="I14" s="101"/>
      <c r="J14" s="103"/>
      <c r="K14" s="202"/>
    </row>
    <row r="15" spans="3:11" ht="15">
      <c r="C15" s="92" t="s">
        <v>13</v>
      </c>
      <c r="D15" s="92" t="s">
        <v>38</v>
      </c>
      <c r="E15" s="92" t="s">
        <v>39</v>
      </c>
      <c r="F15" s="92" t="s">
        <v>42</v>
      </c>
      <c r="G15" s="105">
        <v>50</v>
      </c>
      <c r="H15" s="117">
        <f>G15/1.04/1.2/0.261</f>
        <v>153.50230867472246</v>
      </c>
      <c r="I15" s="101"/>
      <c r="J15" s="103"/>
      <c r="K15" s="202"/>
    </row>
    <row r="16" spans="3:11" ht="15">
      <c r="C16" s="92" t="s">
        <v>13</v>
      </c>
      <c r="D16" s="92" t="s">
        <v>38</v>
      </c>
      <c r="E16" s="92" t="s">
        <v>39</v>
      </c>
      <c r="F16" s="92" t="s">
        <v>43</v>
      </c>
      <c r="G16" s="105">
        <v>880</v>
      </c>
      <c r="H16" s="48">
        <f>G16/1.04/1.2/0.261</f>
        <v>2701.6406326751153</v>
      </c>
      <c r="I16" s="101"/>
      <c r="J16" s="103"/>
      <c r="K16" s="202"/>
    </row>
    <row r="17" spans="3:11" ht="15">
      <c r="C17" s="92" t="s">
        <v>13</v>
      </c>
      <c r="D17" s="92" t="s">
        <v>38</v>
      </c>
      <c r="E17" s="92" t="s">
        <v>39</v>
      </c>
      <c r="F17" s="92" t="s">
        <v>133</v>
      </c>
      <c r="G17" s="105">
        <v>50</v>
      </c>
      <c r="H17" s="117">
        <f>G17/1.04/1.2/0.261</f>
        <v>153.50230867472246</v>
      </c>
      <c r="I17" s="101"/>
      <c r="J17" s="103"/>
      <c r="K17" s="202"/>
    </row>
    <row r="18" spans="3:11" ht="18.75" customHeight="1">
      <c r="C18" s="93" t="s">
        <v>13</v>
      </c>
      <c r="D18" s="93" t="s">
        <v>38</v>
      </c>
      <c r="E18" s="93" t="s">
        <v>39</v>
      </c>
      <c r="F18" s="93" t="s">
        <v>134</v>
      </c>
      <c r="G18" s="108">
        <v>820</v>
      </c>
      <c r="H18" s="49">
        <f>G18/1.04/1.2/0.261</f>
        <v>2517.4378622654485</v>
      </c>
      <c r="I18" s="102"/>
      <c r="J18" s="103"/>
      <c r="K18" s="202"/>
    </row>
    <row r="19" spans="3:11" ht="15" customHeight="1">
      <c r="C19" s="4" t="s">
        <v>41</v>
      </c>
      <c r="D19" s="4"/>
      <c r="E19" s="4"/>
      <c r="F19" s="4"/>
      <c r="G19" s="9"/>
      <c r="H19" s="19"/>
      <c r="I19" s="19"/>
      <c r="J19" s="19"/>
      <c r="K19" s="202"/>
    </row>
    <row r="20" spans="3:11" ht="15" customHeight="1">
      <c r="C20" s="91" t="s">
        <v>10</v>
      </c>
      <c r="D20" s="91" t="s">
        <v>16</v>
      </c>
      <c r="E20" s="91" t="s">
        <v>36</v>
      </c>
      <c r="F20" s="91" t="s">
        <v>42</v>
      </c>
      <c r="G20" s="88">
        <v>560</v>
      </c>
      <c r="H20" s="23">
        <f>G20/0.9/0.98/0.255</f>
        <v>2489.884842826019</v>
      </c>
      <c r="I20" s="28"/>
      <c r="J20" s="204">
        <f>AVERAGE(H21,H23,H25,H27,H29,H31)</f>
        <v>346.1881513250277</v>
      </c>
      <c r="K20" s="202"/>
    </row>
    <row r="21" spans="3:11" ht="15" customHeight="1">
      <c r="C21" s="92" t="s">
        <v>10</v>
      </c>
      <c r="D21" s="92" t="s">
        <v>16</v>
      </c>
      <c r="E21" s="92" t="s">
        <v>36</v>
      </c>
      <c r="F21" s="92" t="s">
        <v>43</v>
      </c>
      <c r="G21" s="89">
        <v>100</v>
      </c>
      <c r="H21" s="24">
        <f>G21/0.9/0.98/0.255</f>
        <v>444.62229336178916</v>
      </c>
      <c r="I21" s="26"/>
      <c r="J21" s="205"/>
      <c r="K21" s="202"/>
    </row>
    <row r="22" spans="3:11" ht="15" customHeight="1">
      <c r="C22" s="92" t="s">
        <v>10</v>
      </c>
      <c r="D22" s="92" t="s">
        <v>16</v>
      </c>
      <c r="E22" s="92" t="s">
        <v>36</v>
      </c>
      <c r="F22" s="92" t="s">
        <v>133</v>
      </c>
      <c r="G22" s="89">
        <v>530</v>
      </c>
      <c r="H22" s="24">
        <f>G22/0.9/0.98/0.255</f>
        <v>2356.4981548174824</v>
      </c>
      <c r="I22" s="26"/>
      <c r="J22" s="205"/>
      <c r="K22" s="202"/>
    </row>
    <row r="23" spans="3:11" ht="15" customHeight="1">
      <c r="C23" s="92" t="s">
        <v>10</v>
      </c>
      <c r="D23" s="92" t="s">
        <v>16</v>
      </c>
      <c r="E23" s="92" t="s">
        <v>36</v>
      </c>
      <c r="F23" s="92" t="s">
        <v>134</v>
      </c>
      <c r="G23" s="89">
        <v>80</v>
      </c>
      <c r="H23" s="24">
        <f>G23/0.9/0.98/0.255</f>
        <v>355.6978346894313</v>
      </c>
      <c r="I23" s="26"/>
      <c r="J23" s="205"/>
      <c r="K23" s="202"/>
    </row>
    <row r="24" spans="3:11" ht="15" customHeight="1">
      <c r="C24" s="92" t="s">
        <v>11</v>
      </c>
      <c r="D24" s="92" t="s">
        <v>18</v>
      </c>
      <c r="E24" s="92" t="s">
        <v>37</v>
      </c>
      <c r="F24" s="92" t="s">
        <v>42</v>
      </c>
      <c r="G24" s="89">
        <v>700</v>
      </c>
      <c r="H24" s="24">
        <f>G24/1.01/0.99/0.274</f>
        <v>2555.0000255500004</v>
      </c>
      <c r="I24" s="26"/>
      <c r="J24" s="205"/>
      <c r="K24" s="202"/>
    </row>
    <row r="25" spans="3:11" ht="15" customHeight="1">
      <c r="C25" s="92" t="s">
        <v>11</v>
      </c>
      <c r="D25" s="92" t="s">
        <v>18</v>
      </c>
      <c r="E25" s="92" t="s">
        <v>37</v>
      </c>
      <c r="F25" s="92" t="s">
        <v>43</v>
      </c>
      <c r="G25" s="89">
        <v>90</v>
      </c>
      <c r="H25" s="24">
        <f>G25/1.01/0.99/0.274</f>
        <v>328.50000328500005</v>
      </c>
      <c r="I25" s="26"/>
      <c r="J25" s="205"/>
      <c r="K25" s="202"/>
    </row>
    <row r="26" spans="3:11" ht="15" customHeight="1">
      <c r="C26" s="92" t="s">
        <v>11</v>
      </c>
      <c r="D26" s="92" t="s">
        <v>18</v>
      </c>
      <c r="E26" s="92" t="s">
        <v>37</v>
      </c>
      <c r="F26" s="92" t="s">
        <v>133</v>
      </c>
      <c r="G26" s="89">
        <v>640</v>
      </c>
      <c r="H26" s="24">
        <f>G26/1.01/0.99/0.274</f>
        <v>2336.0000233600003</v>
      </c>
      <c r="I26" s="26"/>
      <c r="J26" s="205"/>
      <c r="K26" s="202"/>
    </row>
    <row r="27" spans="3:11" ht="15" customHeight="1">
      <c r="C27" s="92" t="s">
        <v>11</v>
      </c>
      <c r="D27" s="92" t="s">
        <v>18</v>
      </c>
      <c r="E27" s="92" t="s">
        <v>37</v>
      </c>
      <c r="F27" s="92" t="s">
        <v>134</v>
      </c>
      <c r="G27" s="89">
        <v>100</v>
      </c>
      <c r="H27" s="24">
        <f>G27/1.01/0.99/0.274</f>
        <v>365.00000365000005</v>
      </c>
      <c r="I27" s="26"/>
      <c r="J27" s="205"/>
      <c r="K27" s="202"/>
    </row>
    <row r="28" spans="3:11" ht="15" customHeight="1">
      <c r="C28" s="92" t="s">
        <v>13</v>
      </c>
      <c r="D28" s="92" t="s">
        <v>38</v>
      </c>
      <c r="E28" s="92" t="s">
        <v>39</v>
      </c>
      <c r="F28" s="92" t="s">
        <v>42</v>
      </c>
      <c r="G28" s="89">
        <v>830</v>
      </c>
      <c r="H28" s="24">
        <f>G28/1.04/1.2/0.261</f>
        <v>2548.1383240003934</v>
      </c>
      <c r="I28" s="26"/>
      <c r="J28" s="205"/>
      <c r="K28" s="202"/>
    </row>
    <row r="29" spans="3:11" ht="15" customHeight="1">
      <c r="C29" s="92" t="s">
        <v>13</v>
      </c>
      <c r="D29" s="92" t="s">
        <v>38</v>
      </c>
      <c r="E29" s="92" t="s">
        <v>39</v>
      </c>
      <c r="F29" s="92" t="s">
        <v>43</v>
      </c>
      <c r="G29" s="89">
        <v>100</v>
      </c>
      <c r="H29" s="24">
        <f>G29/1.04/1.2/0.261</f>
        <v>307.0046173494449</v>
      </c>
      <c r="I29" s="26"/>
      <c r="J29" s="205"/>
      <c r="K29" s="202"/>
    </row>
    <row r="30" spans="3:11" ht="15" customHeight="1">
      <c r="C30" s="92" t="s">
        <v>13</v>
      </c>
      <c r="D30" s="92" t="s">
        <v>38</v>
      </c>
      <c r="E30" s="92" t="s">
        <v>39</v>
      </c>
      <c r="F30" s="92" t="s">
        <v>133</v>
      </c>
      <c r="G30" s="89">
        <v>780</v>
      </c>
      <c r="H30" s="24">
        <f>G30/1.04/1.2/0.261</f>
        <v>2394.6360153256705</v>
      </c>
      <c r="I30" s="26"/>
      <c r="J30" s="205"/>
      <c r="K30" s="202"/>
    </row>
    <row r="31" spans="3:11" ht="15" customHeight="1">
      <c r="C31" s="93" t="s">
        <v>13</v>
      </c>
      <c r="D31" s="93" t="s">
        <v>38</v>
      </c>
      <c r="E31" s="93" t="s">
        <v>39</v>
      </c>
      <c r="F31" s="93" t="s">
        <v>134</v>
      </c>
      <c r="G31" s="90">
        <v>90</v>
      </c>
      <c r="H31" s="25">
        <f>G31/1.04/1.2/0.261</f>
        <v>276.3041556145004</v>
      </c>
      <c r="I31" s="27"/>
      <c r="J31" s="206"/>
      <c r="K31" s="203"/>
    </row>
    <row r="32" ht="15">
      <c r="C32" s="22" t="s">
        <v>53</v>
      </c>
    </row>
    <row r="34" ht="15">
      <c r="C34" s="109" t="s">
        <v>132</v>
      </c>
    </row>
    <row r="35" ht="15">
      <c r="C35" s="109" t="s">
        <v>136</v>
      </c>
    </row>
  </sheetData>
  <sheetProtection/>
  <mergeCells count="2">
    <mergeCell ref="K7:K31"/>
    <mergeCell ref="J20:J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2:D7"/>
  <sheetViews>
    <sheetView zoomScale="85" zoomScaleNormal="85" zoomScalePageLayoutView="0" workbookViewId="0" topLeftCell="A1">
      <selection activeCell="C14" sqref="C14"/>
    </sheetView>
  </sheetViews>
  <sheetFormatPr defaultColWidth="9.140625" defaultRowHeight="15"/>
  <cols>
    <col min="1" max="1" width="70.421875" style="0" customWidth="1"/>
    <col min="2" max="2" width="26.7109375" style="0" customWidth="1"/>
    <col min="3" max="3" width="86.57421875" style="0" bestFit="1" customWidth="1"/>
    <col min="4" max="4" width="21.00390625" style="0" customWidth="1"/>
  </cols>
  <sheetData>
    <row r="2" spans="1:4" ht="57.75" customHeight="1">
      <c r="A2" s="110" t="s">
        <v>49</v>
      </c>
      <c r="B2" s="29">
        <f>'Plūsmas aizkav. samazinājums'!O6</f>
        <v>4.7777777777777795</v>
      </c>
      <c r="C2" s="111" t="s">
        <v>79</v>
      </c>
      <c r="D2" s="112" t="s">
        <v>54</v>
      </c>
    </row>
    <row r="3" spans="1:4" ht="58.5" customHeight="1">
      <c r="A3" s="114" t="s">
        <v>50</v>
      </c>
      <c r="B3" s="115">
        <f>'Intensitātes samazinājums'!K7</f>
        <v>2260.5884119197217</v>
      </c>
      <c r="C3" s="113" t="s">
        <v>80</v>
      </c>
      <c r="D3" s="112" t="s">
        <v>54</v>
      </c>
    </row>
    <row r="6" ht="15">
      <c r="C6" s="30"/>
    </row>
    <row r="7" ht="15">
      <c r="C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GintsB</dc:creator>
  <cp:keywords/>
  <dc:description/>
  <cp:lastModifiedBy>Andris Aisters</cp:lastModifiedBy>
  <dcterms:created xsi:type="dcterms:W3CDTF">2016-10-19T20:14:04Z</dcterms:created>
  <dcterms:modified xsi:type="dcterms:W3CDTF">2016-12-15T10:26:50Z</dcterms:modified>
  <cp:category/>
  <cp:version/>
  <cp:contentType/>
  <cp:contentStatus/>
</cp:coreProperties>
</file>