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30" windowHeight="8160" firstSheet="3" activeTab="3"/>
  </bookViews>
  <sheets>
    <sheet name="Apzīmējumi" sheetId="1" r:id="rId1"/>
    <sheet name="IEVADS" sheetId="2" r:id="rId2"/>
    <sheet name="DATI pieteikums 3.5." sheetId="3" r:id="rId3"/>
    <sheet name="DATI pieteikums 3.6." sheetId="4" r:id="rId4"/>
    <sheet name="KOPSAVILKUMS_projekta iesn." sheetId="5" r:id="rId5"/>
    <sheet name="Plūsmas aizkav. samazinājums" sheetId="6" r:id="rId6"/>
    <sheet name="Intensitātes samazinājums" sheetId="7" r:id="rId7"/>
    <sheet name="Kopsavilkums_pec projekta" sheetId="8" r:id="rId8"/>
  </sheets>
  <definedNames/>
  <calcPr fullCalcOnLoad="1"/>
</workbook>
</file>

<file path=xl/sharedStrings.xml><?xml version="1.0" encoding="utf-8"?>
<sst xmlns="http://schemas.openxmlformats.org/spreadsheetml/2006/main" count="533" uniqueCount="147">
  <si>
    <t>1. mērījums</t>
  </si>
  <si>
    <t>2. mērījums</t>
  </si>
  <si>
    <t>3. mērījums</t>
  </si>
  <si>
    <t>Nosakāmais (izmērāmais) lielums</t>
  </si>
  <si>
    <t>Mēnesis</t>
  </si>
  <si>
    <t>Diena</t>
  </si>
  <si>
    <t>Laiks</t>
  </si>
  <si>
    <t>8:00-9:00</t>
  </si>
  <si>
    <t>17:00-18:00</t>
  </si>
  <si>
    <t>datu ievades lauki</t>
  </si>
  <si>
    <t>Marts</t>
  </si>
  <si>
    <t>Aprīlis</t>
  </si>
  <si>
    <t>Otrā ceturtdiena</t>
  </si>
  <si>
    <t>Maijs</t>
  </si>
  <si>
    <t>12:00-13:00</t>
  </si>
  <si>
    <t>Otrā pirmdiena</t>
  </si>
  <si>
    <t>Otrā otrdiena</t>
  </si>
  <si>
    <t>Transporta plūsmas aizkavējums posmā x, min.</t>
  </si>
  <si>
    <t>Trešā ceturtdiena</t>
  </si>
  <si>
    <t>Ceturtā otrdiena</t>
  </si>
  <si>
    <t>Transporta plūsmas aizkavējuma samazinājums posmā x, min.</t>
  </si>
  <si>
    <t>Mērījumu vidējā vērtība</t>
  </si>
  <si>
    <t>Mērījumi</t>
  </si>
  <si>
    <t>* Par tiešo virzienu tiek pieņemts virziens, kur uzsākot mērījumus ir lielākā satiksmes plūsma (virziena nosaukumu nemaina veicot atkārtotus mērījums šī pasākuma ietvaros);
** Par atpakaļvirzienu tiek pieņemts virziens, kurš pretējs tiešajam virzienam</t>
  </si>
  <si>
    <t xml:space="preserve">Brauciena ilguma vidējā vērtība atslogojamā posmā y, min. </t>
  </si>
  <si>
    <t>Transporta plūsmas aizkavējums posmā y, min.</t>
  </si>
  <si>
    <t>Transporta plūsmas aizkavējuma samazinājums posmā y, min.</t>
  </si>
  <si>
    <t xml:space="preserve">Brauciena ilguma vidējā vērtība atslogojamā posmā x, min. </t>
  </si>
  <si>
    <t xml:space="preserve">Brauciena ilguma vidējā vērtība atslogojamā posmā z, min. </t>
  </si>
  <si>
    <t>Transporta plūsmas aizkavējums posmā z, min.</t>
  </si>
  <si>
    <t>Transporta plūsmas aizkavējuma samazinājums posmā z, min.</t>
  </si>
  <si>
    <t>Brauciena ilgums tiešajā virzienā* atslogojamā posmā y, min.</t>
  </si>
  <si>
    <t>Brauciena ilgums atpakaļvirzienā** atslogojamā posmā y, min.</t>
  </si>
  <si>
    <t>Brauciena ilgums tiešajā virzienā* atslogojamā posmā z, min.</t>
  </si>
  <si>
    <t>Brauciena ilgums atpakaļvirzienā** atslogojamā posmā z, min.</t>
  </si>
  <si>
    <t>Satiksmes intensitātes noteikšana uzlabojamā posma gala krustojumos pirms projekta īstenošanas</t>
  </si>
  <si>
    <t>7:00-11:00</t>
  </si>
  <si>
    <t>15:00-19:00</t>
  </si>
  <si>
    <t>Pirmā piektdiena</t>
  </si>
  <si>
    <t>16:00-20:00</t>
  </si>
  <si>
    <t>Vērtība</t>
  </si>
  <si>
    <t>Satiksmes intensitātes noteikšana uzlabojamā posma gala krustojumos pēc projekta īstenošanas</t>
  </si>
  <si>
    <t>Kravas automobiļu skaits uzlabojamā posma ieejas* krustojumā uzlabojamā posma virzienā, automobiļi</t>
  </si>
  <si>
    <t>Kravas automobiļu skaits uzlabojamā posma ieejas* krustojumā atslogojamo posmu virzienā, automobiļi</t>
  </si>
  <si>
    <t>Gada vidējā diennakts satiksmes intensitāte GVDI (autom./24h)</t>
  </si>
  <si>
    <t>Kravas autotransporta satiksmes intensitātes samazinājums atslogotajos posmos</t>
  </si>
  <si>
    <t xml:space="preserve">Gada vidējā diennakts satiksmes intensitāte GVDI (autom./24h) atslogojamos posmos pirms projekta </t>
  </si>
  <si>
    <t>Gada vidējā diennakts satiksmes intensitāte GVDI (autom./24h) atslogojamos posmos pēc projekta</t>
  </si>
  <si>
    <t>Kopējais transporta plūsmas aizkavējuma samazinājums projekta ietekmes zonā, %</t>
  </si>
  <si>
    <t>Vidējais transporta plūsmas aizkavējuma samazinājums projekta ietekmes zonā, min.</t>
  </si>
  <si>
    <t xml:space="preserve">Vidējais satiksmes intensitātes samazinājums kravas transportam projekta ietekmes zonā, (autom./24h) </t>
  </si>
  <si>
    <t>Brauciena ilgums tiešajā virzienā* atslogojamā posmā x, min.</t>
  </si>
  <si>
    <t>Brauciena ilgums atpakaļvirzienā** atslogojamā posmā x, min.</t>
  </si>
  <si>
    <t>* Par ieejas krustojumu tiek pieņemts tas uzlabojamā posma gala krustojums, kurā ir lielākā satiksmes plūsma; krustojuma nosaukumu nemaina veicot atkārtotus mērījums šī pasākuma ietvaros);
** Par izejas krustojumu tiek pieņemts otrs uzlabojamā posma gala krustojums</t>
  </si>
  <si>
    <t>pasākuma rādītājs</t>
  </si>
  <si>
    <t>Projekta nosaukums</t>
  </si>
  <si>
    <t>Projekta iesniedzējs</t>
  </si>
  <si>
    <t>PROJEKTA IESNIEGUMA KVALITĀTES VĒRTĒŠANAS KRITĒRIJS 3.5.: Projekts nodrošinās ceļā pavadītā laika ietaupījumu visām lietotāju kategorijām tā ietekmes teritorijā</t>
  </si>
  <si>
    <t>1. VARIANTS</t>
  </si>
  <si>
    <t>iepriekš veikto mērījumu avots (piem. tehniski-ekonomiskais pamatojums, izpēte, būvprojekts u.c.) , izstrādes gads.</t>
  </si>
  <si>
    <t>posms (x)</t>
  </si>
  <si>
    <t>posms (y)</t>
  </si>
  <si>
    <t>posms (z)</t>
  </si>
  <si>
    <t>2. VARIANTS</t>
  </si>
  <si>
    <t>PROJEKTA IESNIEGUMA KVALITĀTES VĒRTĒŠANAS KRITĒRIJS 3.5.</t>
  </si>
  <si>
    <r>
      <rPr>
        <sz val="11"/>
        <color indexed="10"/>
        <rFont val="Calibri"/>
        <family val="2"/>
      </rPr>
      <t>indikatīvais</t>
    </r>
    <r>
      <rPr>
        <sz val="11"/>
        <color theme="1"/>
        <rFont val="Calibri"/>
        <family val="2"/>
      </rPr>
      <t xml:space="preserve"> punktu skaits</t>
    </r>
  </si>
  <si>
    <t>Transporta plūsmas mērījumi tiek veikti saskaņā ar metodiskajiem norādījumiem, izmantojot darba lapu "Plūsmas aizkav. samazinājums"!</t>
  </si>
  <si>
    <t>* kolonnā mēnesis norādiet mērījumu veikšanas mēnesi (novembris vai decembris)</t>
  </si>
  <si>
    <t>Brauciena ilguma vidējā vērtība atslogojamā posmā, min.  BEZ Projekta</t>
  </si>
  <si>
    <t>Transporta plūsmas aizkavējums, min. BEZ PROJEKTA</t>
  </si>
  <si>
    <t>Transporta plūsmas aizkavējums, min. AR PROJEKTU</t>
  </si>
  <si>
    <t>PROJEKTA IESNIEGUMA KVALITĀTES VĒRTĒŠANAS KRITĒRIJS 3.6.: Projekts veicinās maģistrālās ielas caurlaides spējas paaugstināšanu tā ietekmes teritorijā</t>
  </si>
  <si>
    <t xml:space="preserve">Prognožu apraksts un pamatojums, kurš ietver skaidrojumu par izmaiņām, kuras sagaidāmās Projekta īstenošanas gadījumā. 
Atsauces uz pieņēmumiem (piem. veiktās izpētes, pētījumi, līdzšinējā pieredze), kas pamato prognozēto vērtību
</t>
  </si>
  <si>
    <t>PROJEKTA IESNIEGUMA KVALITĀTES VĒRTĒŠANAS KRITĒRIJS 3.6.</t>
  </si>
  <si>
    <t>(ielas nosaukums un vieta)</t>
  </si>
  <si>
    <t>vieta</t>
  </si>
  <si>
    <t>mēnesis</t>
  </si>
  <si>
    <t>Laiks (no - līdz)</t>
  </si>
  <si>
    <t>(kurā mēnesi/-šos veikta skaitīšana)</t>
  </si>
  <si>
    <t>(kādā laika periodā no plkst. līdz plkst.)</t>
  </si>
  <si>
    <t>Kopējais transporta plūsmas aizkavējuma samazinājums projekta ietekmes zonā, min.</t>
  </si>
  <si>
    <t>Rādītājs parāda projekta ietekmi uz transporta plūsmas aizkavējuma samazinājumu (minūtes) ielās, kuras paredzēts atslogot, izbūvējot alternatīvos maršrutus, un salīdzinot situāciju pirms un pēc ieguldījumu veikšanas; (MK noteikumi Nr. 587 punkts 32.5.)</t>
  </si>
  <si>
    <t>Rādītājs parāda projekta ietekmi uz vidējo satiksmes intensitātes samazinājumu kravas transportam (automašīnu skaits/diennaktī) uz ielām, kuras tiek atslogotas projekta īstenošanas rezultātā, pirms un pēc ieguldījumu veikšanas; (MK noteikumi Nr. 587 punkts 32.6.)</t>
  </si>
  <si>
    <t xml:space="preserve">*** x,y un z ir iespējamie atslogojamie ceļu posmi (ielas). Projekta iesniedzējs aizpilda informāciju tikai par tik ceļa posmiem cik viņa projektā tiek atslogoti. </t>
  </si>
  <si>
    <t>Transporta plūsmas aizkavējuma samazinājums posmā x***</t>
  </si>
  <si>
    <r>
      <t xml:space="preserve">Transporta plūsmas aizkavējuma noteikšana posmā </t>
    </r>
    <r>
      <rPr>
        <b/>
        <sz val="11"/>
        <rFont val="Calibri"/>
        <family val="2"/>
      </rPr>
      <t>x***</t>
    </r>
    <r>
      <rPr>
        <b/>
        <sz val="11"/>
        <rFont val="Calibri"/>
        <family val="2"/>
      </rPr>
      <t xml:space="preserve"> projekta pieteikuma sagatavošanai</t>
    </r>
  </si>
  <si>
    <r>
      <t xml:space="preserve">Transporta plūsmas aizkavējuma noteikšana posmā </t>
    </r>
    <r>
      <rPr>
        <b/>
        <sz val="11"/>
        <rFont val="Calibri"/>
        <family val="2"/>
      </rPr>
      <t>x***</t>
    </r>
    <r>
      <rPr>
        <b/>
        <sz val="14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pirms projekta īstenošanas</t>
    </r>
  </si>
  <si>
    <t>Transporta plūsmas aizkavējuma noteikšana posmā x*** pēc projekta īstenošanas</t>
  </si>
  <si>
    <t>Transporta plūsmas aizkavējuma samazinājums posmā y***</t>
  </si>
  <si>
    <t>Transporta plūsmas aizkavējuma noteikšana posmā y*** projekta pieteikuma sagatavošanai</t>
  </si>
  <si>
    <t>Transporta plūsmas aizkavējuma noteikšana posmā y*** pirms projekta īstenošanas</t>
  </si>
  <si>
    <t>Transporta plūsmas aizkavējuma noteikšana posmā y*** pēc projekta īstenošanas</t>
  </si>
  <si>
    <t>Transporta plūsmas aizkavējuma samazinājums posmā z***</t>
  </si>
  <si>
    <t>Transporta plūsmas aizkavējuma noteikšana posmā z*** projekta pieteikuma sagatavošanai</t>
  </si>
  <si>
    <t>Transporta plūsmas aizkavējuma noteikšana posmā z*** pirms projekta īstenošanas</t>
  </si>
  <si>
    <t>Transporta plūsmas aizkavējuma noteikšana posmā z*** pēc projekta īstenošanas</t>
  </si>
  <si>
    <t>1.PROJEKTA IESNIEGUMA SAGATAVOŠANAS LAIKĀ</t>
  </si>
  <si>
    <t>2.PIRMS PROJEKTA ĪSTENOŠANAS</t>
  </si>
  <si>
    <t>3.PĒC PROJEKTA IEVIEŠANAS</t>
  </si>
  <si>
    <t>Tiek noteikta kravas automašīnu intensitāte situācijai AR projektu saskaņā ar darba lapu "Intensitātes samazinājums" un pievienoto metodiku (word) formātā.</t>
  </si>
  <si>
    <t>Tiek veikta satiksmes skaitīšanu attiecīgajos ceļa posmos, nosakot gada vidējo diennakts intensitāti,</t>
  </si>
  <si>
    <r>
      <t xml:space="preserve">Gada vidējā diennakts satiksmes intensitāte </t>
    </r>
    <r>
      <rPr>
        <sz val="11"/>
        <color indexed="10"/>
        <rFont val="Calibri"/>
        <family val="2"/>
      </rPr>
      <t>BEZ PROJEKTA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GVDI (autom./24h)*</t>
    </r>
  </si>
  <si>
    <r>
      <t xml:space="preserve">Gada vidējā diennakts satiksmes intensitāte </t>
    </r>
    <r>
      <rPr>
        <sz val="11"/>
        <color indexed="10"/>
        <rFont val="Calibri"/>
        <family val="2"/>
      </rPr>
      <t>AR PROJEKTU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GVDI (autom./24h)*</t>
    </r>
  </si>
  <si>
    <t>Projekts nodrošinās ceļā pavadītā laika ietaupījumu visām lietotāju kategorijām tā ietekmes teritorijā:</t>
  </si>
  <si>
    <t>Projekts veicinās maģistrālās ielas caurlaides spējas paaugstināšanu tā ietekmes teritorijā:</t>
  </si>
  <si>
    <t>VARIANTS1</t>
  </si>
  <si>
    <t>VARIANTS2</t>
  </si>
  <si>
    <t>Kvalitātes kritērija numurs un nosaukums</t>
  </si>
  <si>
    <t>3.5.</t>
  </si>
  <si>
    <t>3.6.</t>
  </si>
  <si>
    <t>Brauciena ilguma vidējā vērtība atslogojamā posmā, min.  AR Projektu</t>
  </si>
  <si>
    <t>Atslogojamā ceļa posms x</t>
  </si>
  <si>
    <t xml:space="preserve"> Atslogojamā ceļa posms y</t>
  </si>
  <si>
    <t>Atslogojamā ceļa posms z</t>
  </si>
  <si>
    <t>Uzlabojamā ceļa posms</t>
  </si>
  <si>
    <t>*ja Projektā plānots atslogot vairāk nekā trīs ceļus / ielas, lūdzu, pievienojiet papildu rindas!</t>
  </si>
  <si>
    <t>Projekta īstenošanas rezultātā ietekmēto ielu/ceļu nosaukumi:</t>
  </si>
  <si>
    <t>Situācijas AR projektu prognoze abos gadījumos tiek veikta, aprakstītot un pamatojot prognozes pamatā izmantoto metodoloģiju (metodes, pieņēmumi, datu avoti)</t>
  </si>
  <si>
    <t>Īpašās piezīmes veidlapas aizpildē:</t>
  </si>
  <si>
    <t>3.6.: Projekts veicinās maģistrālās ielas caurlaides spējas paaugstināšanu tā ietekmes teritorijā</t>
  </si>
  <si>
    <t xml:space="preserve">Tiek noteikts brauciena ilgums situācijai AR projektu saskaņā ar darba lapu "Plūsmas aizkav.samazinājums" un pievienoto metodiku (word) formātā.
</t>
  </si>
  <si>
    <t>1.PROJEKTA IESNIEGUMA SAGATAVOŠANA</t>
  </si>
  <si>
    <t xml:space="preserve">Tiek noteikts brauciena ilgums situācijai BEZ projekta saskaņā ar darba lapu "Plūsmas aizkav.samazinājums" un pievienoto metodiku (word) formātā. (kritērijs 3.5.)
</t>
  </si>
  <si>
    <t>Tiek noteikta kravas automašīnu intensitāte situācijai BEZ projekta saskaņā ar darba lapu "Intensitātes samazinājums" un pievienoto metodiku (word) formātā. (kritērijs 3.6.)</t>
  </si>
  <si>
    <t>Apzīmējums</t>
  </si>
  <si>
    <t>Paskaidrojums</t>
  </si>
  <si>
    <t>Lauks, kuru Projekta iesniedzējs aizpilda ar informāciju</t>
  </si>
  <si>
    <t>Datu avots, kas izmantots par pamatu esošās situācijas raksturojumam:</t>
  </si>
  <si>
    <t>iepriekš veikto mērījumu avots (piem. tehniski-ekonomiskais pamatojums, izpēte, būvprojekts u.c.) , izstrādes gads, pieejamība (pievienots pielikumā, pieejams publiski). Norādīt precīzu avota nosaukumu.</t>
  </si>
  <si>
    <t>Lauks, kurš aizpildās automātiski (links vai formula)</t>
  </si>
  <si>
    <t>vai 2. VARIANTS</t>
  </si>
  <si>
    <t>Informācija par iepriekš veikto skaitīšanu:</t>
  </si>
  <si>
    <t>Ar šo krāsu iekrāsotas tās Excel lapas, kuras tiek pildītas Projekta iesnieguma gatavošanā</t>
  </si>
  <si>
    <t>Ar šo krāsu iekrāsotas tās Excel lapas, kuras tiek pildītas Projekta apstiprināšanas gadījumā - pirms projekta uzsākšanas, lai varētu novērtēt projekta rezultātus. 
Ja pretendents izvēlas pildīt 2.variantu, šīs lapas tiek aizpildītas jau Projekta pieteikuma gatavošanas laikā</t>
  </si>
  <si>
    <t>* Slīprakstā ietverta paskaidrojoša informācija</t>
  </si>
  <si>
    <r>
      <t xml:space="preserve">Gada vidējā diennakts satiksmes intensitāte </t>
    </r>
    <r>
      <rPr>
        <b/>
        <sz val="11"/>
        <color indexed="10"/>
        <rFont val="Calibri"/>
        <family val="2"/>
      </rPr>
      <t>BEZ PROJEKTA</t>
    </r>
    <r>
      <rPr>
        <b/>
        <sz val="11"/>
        <color indexed="8"/>
        <rFont val="Calibri"/>
        <family val="2"/>
      </rPr>
      <t xml:space="preserve"> GVDI (autom./24h)*</t>
    </r>
  </si>
  <si>
    <r>
      <t xml:space="preserve">Gada vidējā diennakts satiksmes intensitāte </t>
    </r>
    <r>
      <rPr>
        <b/>
        <sz val="11"/>
        <color indexed="10"/>
        <rFont val="Calibri"/>
        <family val="2"/>
      </rPr>
      <t>AR PROJEKTU</t>
    </r>
    <r>
      <rPr>
        <b/>
        <sz val="11"/>
        <color indexed="8"/>
        <rFont val="Calibri"/>
        <family val="2"/>
      </rPr>
      <t xml:space="preserve"> GVDI (autom./24h)*</t>
    </r>
  </si>
  <si>
    <t>NB! Gadījumā, ja projekts paredz esoša uzlabojamā ceļa rekonstruēšanu, aizpildīt informāciju par automobiļu skaitu uzlabojamās ielas virzienā. Pašreizējā modelī pieņemts, ka ceļš ir jaunizbūvējams</t>
  </si>
  <si>
    <t>Kravas automobiļu skaits uzlabojamā posma izejas** krustojumā no uzlabojamā posma virziena, automobiļi</t>
  </si>
  <si>
    <t>Kravas automobiļu skaits uzlabojamā posma izejas** krustojumā no atslogojamā posma virziena, automobiļi</t>
  </si>
  <si>
    <t>* ar aprēķina formulu var iepazīties  metodikas 5.nodaļas 5.attēlā</t>
  </si>
  <si>
    <t>NB! Metodikas izstrādātāji pieņem, ka Projekta īstenotāji veiks mērījumus metodikā rekomendētajos laikos. Gadījumā, ja mērījumi tiek veikti citos laikos, H kolonnas formulā nepieciešams ietvert citus - konkrēto dienu raksturojošos indeksus (atbilstoši metodikas 5.nodaļas 5.attēlam)</t>
  </si>
  <si>
    <t>2.9.2.</t>
  </si>
  <si>
    <t>2.9.3.</t>
  </si>
  <si>
    <t>Paaugstināta maģistrālo ielu caurlaides spēja (autom./24h):</t>
  </si>
  <si>
    <t>Saīsināts pārvietošanās nepieciešamais laiks (min):</t>
  </si>
  <si>
    <t>Esošās situācijas atspoguļojumam (lapas nosaukums "DATI pieteikums 3.5") tiek izmantoti iepriekš (pēdējā gada laikā) iegūti dati. Iespējamie datu avoti: tehniski ekonomiskie pamatojumi, būvprojekti, izpētes u.c. Taču datiem jābalstās uz ticamiem, valīdiem pētījumiem, kas veikti tehniski ekonomisko pamatojumu, brūvprojektu izstrādes ietvaros.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</si>
</sst>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mbria"/>
      <family val="1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60"/>
      <name val="Calibri"/>
      <family val="2"/>
    </font>
    <font>
      <sz val="18"/>
      <color indexed="60"/>
      <name val="Calibri"/>
      <family val="2"/>
    </font>
    <font>
      <b/>
      <sz val="14"/>
      <name val="Calibri"/>
      <family val="2"/>
    </font>
    <font>
      <b/>
      <sz val="24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color indexed="60"/>
      <name val="Calibri"/>
      <family val="2"/>
    </font>
    <font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4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libri"/>
      <family val="2"/>
    </font>
    <font>
      <b/>
      <sz val="18"/>
      <color rgb="FFC00000"/>
      <name val="Calibri"/>
      <family val="2"/>
    </font>
    <font>
      <sz val="18"/>
      <color rgb="FFC00000"/>
      <name val="Calibri"/>
      <family val="2"/>
    </font>
    <font>
      <b/>
      <sz val="24"/>
      <color theme="1"/>
      <name val="Calibri"/>
      <family val="2"/>
    </font>
    <font>
      <b/>
      <i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rgb="FFC0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39" fillId="22" borderId="10" xfId="35" applyFont="1" applyBorder="1" applyAlignment="1">
      <alignment horizontal="center"/>
    </xf>
    <xf numFmtId="0" fontId="39" fillId="22" borderId="11" xfId="35" applyFont="1" applyBorder="1" applyAlignment="1">
      <alignment horizontal="center" vertical="center"/>
    </xf>
    <xf numFmtId="0" fontId="39" fillId="22" borderId="12" xfId="35" applyFont="1" applyBorder="1" applyAlignment="1">
      <alignment/>
    </xf>
    <xf numFmtId="0" fontId="5" fillId="33" borderId="13" xfId="35" applyFont="1" applyFill="1" applyBorder="1" applyAlignment="1">
      <alignment/>
    </xf>
    <xf numFmtId="0" fontId="0" fillId="4" borderId="13" xfId="0" applyFill="1" applyBorder="1" applyAlignment="1">
      <alignment/>
    </xf>
    <xf numFmtId="0" fontId="39" fillId="22" borderId="11" xfId="35" applyFont="1" applyBorder="1" applyAlignment="1">
      <alignment vertical="center"/>
    </xf>
    <xf numFmtId="0" fontId="39" fillId="22" borderId="14" xfId="35" applyFont="1" applyBorder="1" applyAlignment="1">
      <alignment horizontal="center"/>
    </xf>
    <xf numFmtId="0" fontId="39" fillId="22" borderId="15" xfId="35" applyFont="1" applyBorder="1" applyAlignment="1">
      <alignment horizontal="center"/>
    </xf>
    <xf numFmtId="0" fontId="5" fillId="33" borderId="16" xfId="35" applyFont="1" applyFill="1" applyBorder="1" applyAlignment="1">
      <alignment/>
    </xf>
    <xf numFmtId="0" fontId="5" fillId="33" borderId="0" xfId="35" applyFont="1" applyFill="1" applyBorder="1" applyAlignment="1">
      <alignment/>
    </xf>
    <xf numFmtId="0" fontId="5" fillId="33" borderId="17" xfId="35" applyFont="1" applyFill="1" applyBorder="1" applyAlignment="1">
      <alignment/>
    </xf>
    <xf numFmtId="0" fontId="39" fillId="22" borderId="11" xfId="35" applyFont="1" applyBorder="1" applyAlignment="1">
      <alignment horizontal="center" vertical="center" wrapText="1"/>
    </xf>
    <xf numFmtId="0" fontId="39" fillId="22" borderId="12" xfId="35" applyFont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0" fontId="5" fillId="33" borderId="13" xfId="35" applyFont="1" applyFill="1" applyBorder="1" applyAlignment="1">
      <alignment horizontal="center"/>
    </xf>
    <xf numFmtId="0" fontId="39" fillId="22" borderId="12" xfId="35" applyFont="1" applyBorder="1" applyAlignment="1">
      <alignment wrapText="1"/>
    </xf>
    <xf numFmtId="0" fontId="5" fillId="33" borderId="13" xfId="35" applyFont="1" applyFill="1" applyBorder="1" applyAlignment="1">
      <alignment wrapText="1"/>
    </xf>
    <xf numFmtId="0" fontId="0" fillId="0" borderId="13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" fontId="50" fillId="4" borderId="11" xfId="0" applyNumberFormat="1" applyFont="1" applyFill="1" applyBorder="1" applyAlignment="1">
      <alignment horizontal="center" vertical="center"/>
    </xf>
    <xf numFmtId="1" fontId="50" fillId="4" borderId="13" xfId="0" applyNumberFormat="1" applyFont="1" applyFill="1" applyBorder="1" applyAlignment="1">
      <alignment horizontal="center" vertical="center"/>
    </xf>
    <xf numFmtId="1" fontId="50" fillId="4" borderId="12" xfId="0" applyNumberFormat="1" applyFont="1" applyFill="1" applyBorder="1" applyAlignment="1">
      <alignment horizontal="center" vertical="center"/>
    </xf>
    <xf numFmtId="2" fontId="50" fillId="33" borderId="13" xfId="0" applyNumberFormat="1" applyFont="1" applyFill="1" applyBorder="1" applyAlignment="1">
      <alignment horizontal="center" vertical="center"/>
    </xf>
    <xf numFmtId="2" fontId="50" fillId="33" borderId="12" xfId="0" applyNumberFormat="1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2" fontId="54" fillId="10" borderId="11" xfId="35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0" fillId="0" borderId="0" xfId="0" applyAlignment="1">
      <alignment horizontal="right"/>
    </xf>
    <xf numFmtId="0" fontId="56" fillId="0" borderId="0" xfId="0" applyFont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6" borderId="21" xfId="0" applyFill="1" applyBorder="1" applyAlignment="1">
      <alignment/>
    </xf>
    <xf numFmtId="0" fontId="50" fillId="0" borderId="0" xfId="0" applyFont="1" applyAlignment="1">
      <alignment horizontal="right" vertical="center"/>
    </xf>
    <xf numFmtId="0" fontId="39" fillId="22" borderId="13" xfId="35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6" borderId="22" xfId="0" applyFill="1" applyBorder="1" applyAlignment="1">
      <alignment/>
    </xf>
    <xf numFmtId="0" fontId="52" fillId="34" borderId="0" xfId="0" applyFont="1" applyFill="1" applyAlignment="1">
      <alignment/>
    </xf>
    <xf numFmtId="0" fontId="0" fillId="6" borderId="21" xfId="0" applyFill="1" applyBorder="1" applyAlignment="1">
      <alignment/>
    </xf>
    <xf numFmtId="0" fontId="51" fillId="0" borderId="0" xfId="0" applyFont="1" applyAlignment="1">
      <alignment/>
    </xf>
    <xf numFmtId="0" fontId="59" fillId="0" borderId="0" xfId="0" applyFont="1" applyAlignment="1">
      <alignment/>
    </xf>
    <xf numFmtId="1" fontId="50" fillId="4" borderId="13" xfId="0" applyNumberFormat="1" applyFont="1" applyFill="1" applyBorder="1" applyAlignment="1">
      <alignment horizontal="center" vertical="center"/>
    </xf>
    <xf numFmtId="1" fontId="50" fillId="4" borderId="12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6" borderId="23" xfId="0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4" borderId="2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34" borderId="0" xfId="0" applyFill="1" applyAlignment="1">
      <alignment/>
    </xf>
    <xf numFmtId="9" fontId="52" fillId="4" borderId="21" xfId="57" applyFont="1" applyFill="1" applyBorder="1" applyAlignment="1">
      <alignment horizontal="center" vertical="center"/>
    </xf>
    <xf numFmtId="0" fontId="50" fillId="4" borderId="21" xfId="0" applyFont="1" applyFill="1" applyBorder="1" applyAlignment="1">
      <alignment horizontal="right" vertical="center"/>
    </xf>
    <xf numFmtId="0" fontId="50" fillId="4" borderId="23" xfId="0" applyFont="1" applyFill="1" applyBorder="1" applyAlignment="1">
      <alignment/>
    </xf>
    <xf numFmtId="2" fontId="0" fillId="4" borderId="21" xfId="0" applyNumberFormat="1" applyFill="1" applyBorder="1" applyAlignment="1">
      <alignment/>
    </xf>
    <xf numFmtId="2" fontId="50" fillId="4" borderId="21" xfId="0" applyNumberFormat="1" applyFont="1" applyFill="1" applyBorder="1" applyAlignment="1">
      <alignment/>
    </xf>
    <xf numFmtId="0" fontId="50" fillId="0" borderId="0" xfId="0" applyFont="1" applyAlignment="1">
      <alignment wrapText="1"/>
    </xf>
    <xf numFmtId="9" fontId="52" fillId="10" borderId="21" xfId="57" applyFont="1" applyFill="1" applyBorder="1" applyAlignment="1">
      <alignment horizontal="center" vertical="center"/>
    </xf>
    <xf numFmtId="0" fontId="50" fillId="10" borderId="21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wrapText="1"/>
    </xf>
    <xf numFmtId="0" fontId="51" fillId="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25" borderId="23" xfId="0" applyFill="1" applyBorder="1" applyAlignment="1">
      <alignment/>
    </xf>
    <xf numFmtId="0" fontId="50" fillId="0" borderId="23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60" fillId="33" borderId="24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25" xfId="0" applyFont="1" applyFill="1" applyBorder="1" applyAlignment="1">
      <alignment/>
    </xf>
    <xf numFmtId="0" fontId="61" fillId="33" borderId="26" xfId="0" applyFont="1" applyFill="1" applyBorder="1" applyAlignment="1">
      <alignment vertical="top"/>
    </xf>
    <xf numFmtId="0" fontId="56" fillId="33" borderId="24" xfId="0" applyFont="1" applyFill="1" applyBorder="1" applyAlignment="1">
      <alignment/>
    </xf>
    <xf numFmtId="0" fontId="56" fillId="33" borderId="0" xfId="0" applyFont="1" applyFill="1" applyBorder="1" applyAlignment="1">
      <alignment vertical="top"/>
    </xf>
    <xf numFmtId="0" fontId="56" fillId="33" borderId="27" xfId="0" applyFont="1" applyFill="1" applyBorder="1" applyAlignment="1">
      <alignment/>
    </xf>
    <xf numFmtId="0" fontId="56" fillId="33" borderId="28" xfId="0" applyFont="1" applyFill="1" applyBorder="1" applyAlignment="1">
      <alignment/>
    </xf>
    <xf numFmtId="0" fontId="61" fillId="33" borderId="26" xfId="0" applyFont="1" applyFill="1" applyBorder="1" applyAlignment="1">
      <alignment/>
    </xf>
    <xf numFmtId="0" fontId="62" fillId="0" borderId="0" xfId="0" applyFont="1" applyFill="1" applyBorder="1" applyAlignment="1">
      <alignment horizontal="left"/>
    </xf>
    <xf numFmtId="0" fontId="63" fillId="0" borderId="0" xfId="0" applyFont="1" applyAlignment="1">
      <alignment/>
    </xf>
    <xf numFmtId="0" fontId="50" fillId="0" borderId="0" xfId="0" applyFont="1" applyAlignment="1">
      <alignment horizontal="right"/>
    </xf>
    <xf numFmtId="0" fontId="64" fillId="0" borderId="0" xfId="0" applyFont="1" applyAlignment="1">
      <alignment/>
    </xf>
    <xf numFmtId="0" fontId="50" fillId="35" borderId="23" xfId="0" applyFont="1" applyFill="1" applyBorder="1" applyAlignment="1">
      <alignment/>
    </xf>
    <xf numFmtId="0" fontId="50" fillId="35" borderId="23" xfId="0" applyFont="1" applyFill="1" applyBorder="1" applyAlignment="1">
      <alignment wrapText="1"/>
    </xf>
    <xf numFmtId="9" fontId="0" fillId="4" borderId="23" xfId="0" applyNumberFormat="1" applyFill="1" applyBorder="1" applyAlignment="1">
      <alignment/>
    </xf>
    <xf numFmtId="0" fontId="0" fillId="2" borderId="2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3" xfId="0" applyFill="1" applyBorder="1" applyAlignment="1">
      <alignment/>
    </xf>
    <xf numFmtId="1" fontId="50" fillId="4" borderId="13" xfId="0" applyNumberFormat="1" applyFont="1" applyFill="1" applyBorder="1" applyAlignment="1">
      <alignment vertical="center"/>
    </xf>
    <xf numFmtId="1" fontId="50" fillId="4" borderId="12" xfId="0" applyNumberFormat="1" applyFont="1" applyFill="1" applyBorder="1" applyAlignment="1">
      <alignment vertical="center"/>
    </xf>
    <xf numFmtId="0" fontId="5" fillId="33" borderId="17" xfId="35" applyFont="1" applyFill="1" applyBorder="1" applyAlignment="1">
      <alignment wrapText="1"/>
    </xf>
    <xf numFmtId="0" fontId="39" fillId="22" borderId="31" xfId="35" applyFont="1" applyBorder="1" applyAlignment="1">
      <alignment horizontal="center" vertical="center" wrapText="1"/>
    </xf>
    <xf numFmtId="0" fontId="17" fillId="2" borderId="13" xfId="35" applyFont="1" applyFill="1" applyBorder="1" applyAlignment="1">
      <alignment horizontal="center" vertical="center"/>
    </xf>
    <xf numFmtId="0" fontId="5" fillId="4" borderId="11" xfId="35" applyFont="1" applyFill="1" applyBorder="1" applyAlignment="1">
      <alignment wrapText="1"/>
    </xf>
    <xf numFmtId="0" fontId="17" fillId="2" borderId="11" xfId="35" applyFont="1" applyFill="1" applyBorder="1" applyAlignment="1">
      <alignment horizontal="center" vertical="center"/>
    </xf>
    <xf numFmtId="0" fontId="17" fillId="2" borderId="12" xfId="35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15" fillId="0" borderId="11" xfId="35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vertical="center" wrapText="1"/>
    </xf>
    <xf numFmtId="0" fontId="56" fillId="0" borderId="23" xfId="0" applyFont="1" applyFill="1" applyBorder="1" applyAlignment="1">
      <alignment vertical="center"/>
    </xf>
    <xf numFmtId="4" fontId="56" fillId="0" borderId="23" xfId="0" applyNumberFormat="1" applyFont="1" applyFill="1" applyBorder="1" applyAlignment="1">
      <alignment vertical="center" wrapText="1"/>
    </xf>
    <xf numFmtId="0" fontId="15" fillId="0" borderId="23" xfId="35" applyFont="1" applyFill="1" applyBorder="1" applyAlignment="1">
      <alignment horizontal="center" vertical="center" wrapText="1"/>
    </xf>
    <xf numFmtId="1" fontId="54" fillId="10" borderId="23" xfId="35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1" fontId="50" fillId="4" borderId="1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50" fillId="35" borderId="23" xfId="0" applyFont="1" applyFill="1" applyBorder="1" applyAlignment="1">
      <alignment horizontal="center"/>
    </xf>
    <xf numFmtId="1" fontId="0" fillId="4" borderId="23" xfId="0" applyNumberFormat="1" applyFill="1" applyBorder="1" applyAlignment="1">
      <alignment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18" fillId="35" borderId="32" xfId="0" applyFont="1" applyFill="1" applyBorder="1" applyAlignment="1">
      <alignment horizontal="center"/>
    </xf>
    <xf numFmtId="0" fontId="18" fillId="35" borderId="33" xfId="0" applyFont="1" applyFill="1" applyBorder="1" applyAlignment="1">
      <alignment horizontal="center"/>
    </xf>
    <xf numFmtId="0" fontId="18" fillId="35" borderId="34" xfId="0" applyFont="1" applyFill="1" applyBorder="1" applyAlignment="1">
      <alignment horizontal="center"/>
    </xf>
    <xf numFmtId="0" fontId="18" fillId="35" borderId="32" xfId="0" applyFont="1" applyFill="1" applyBorder="1" applyAlignment="1">
      <alignment horizontal="left" vertical="top"/>
    </xf>
    <xf numFmtId="0" fontId="18" fillId="35" borderId="33" xfId="0" applyFont="1" applyFill="1" applyBorder="1" applyAlignment="1">
      <alignment horizontal="left" vertical="top"/>
    </xf>
    <xf numFmtId="0" fontId="18" fillId="35" borderId="34" xfId="0" applyFont="1" applyFill="1" applyBorder="1" applyAlignment="1">
      <alignment horizontal="left" vertical="top"/>
    </xf>
    <xf numFmtId="0" fontId="56" fillId="33" borderId="23" xfId="0" applyFont="1" applyFill="1" applyBorder="1" applyAlignment="1">
      <alignment horizontal="left" vertical="top" wrapText="1"/>
    </xf>
    <xf numFmtId="0" fontId="56" fillId="33" borderId="26" xfId="0" applyFont="1" applyFill="1" applyBorder="1" applyAlignment="1">
      <alignment vertical="center" wrapText="1"/>
    </xf>
    <xf numFmtId="0" fontId="56" fillId="33" borderId="23" xfId="0" applyFont="1" applyFill="1" applyBorder="1" applyAlignment="1">
      <alignment vertical="center" wrapText="1"/>
    </xf>
    <xf numFmtId="0" fontId="56" fillId="33" borderId="35" xfId="0" applyFont="1" applyFill="1" applyBorder="1" applyAlignment="1">
      <alignment vertical="center" wrapText="1"/>
    </xf>
    <xf numFmtId="0" fontId="56" fillId="33" borderId="36" xfId="0" applyFont="1" applyFill="1" applyBorder="1" applyAlignment="1">
      <alignment vertical="center" wrapText="1"/>
    </xf>
    <xf numFmtId="0" fontId="56" fillId="33" borderId="29" xfId="0" applyFont="1" applyFill="1" applyBorder="1" applyAlignment="1">
      <alignment horizontal="left" vertical="center" wrapText="1"/>
    </xf>
    <xf numFmtId="0" fontId="56" fillId="33" borderId="30" xfId="0" applyFont="1" applyFill="1" applyBorder="1" applyAlignment="1">
      <alignment horizontal="left" vertical="center" wrapText="1"/>
    </xf>
    <xf numFmtId="0" fontId="56" fillId="33" borderId="31" xfId="0" applyFont="1" applyFill="1" applyBorder="1" applyAlignment="1">
      <alignment horizontal="left" vertical="center" wrapText="1"/>
    </xf>
    <xf numFmtId="0" fontId="56" fillId="33" borderId="14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center"/>
    </xf>
    <xf numFmtId="0" fontId="56" fillId="33" borderId="26" xfId="0" applyFont="1" applyFill="1" applyBorder="1" applyAlignment="1">
      <alignment vertical="top" wrapText="1"/>
    </xf>
    <xf numFmtId="0" fontId="56" fillId="33" borderId="23" xfId="0" applyFont="1" applyFill="1" applyBorder="1" applyAlignment="1">
      <alignment vertical="top" wrapText="1"/>
    </xf>
    <xf numFmtId="0" fontId="56" fillId="33" borderId="35" xfId="0" applyFont="1" applyFill="1" applyBorder="1" applyAlignment="1">
      <alignment vertical="top" wrapText="1"/>
    </xf>
    <xf numFmtId="0" fontId="56" fillId="33" borderId="36" xfId="0" applyFont="1" applyFill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6" borderId="32" xfId="0" applyFont="1" applyFill="1" applyBorder="1" applyAlignment="1">
      <alignment horizontal="left" vertical="top" wrapText="1"/>
    </xf>
    <xf numFmtId="0" fontId="50" fillId="6" borderId="33" xfId="0" applyFont="1" applyFill="1" applyBorder="1" applyAlignment="1">
      <alignment horizontal="left" vertical="top" wrapText="1"/>
    </xf>
    <xf numFmtId="0" fontId="50" fillId="6" borderId="34" xfId="0" applyFont="1" applyFill="1" applyBorder="1" applyAlignment="1">
      <alignment horizontal="left" vertical="top" wrapText="1"/>
    </xf>
    <xf numFmtId="0" fontId="50" fillId="6" borderId="24" xfId="0" applyFont="1" applyFill="1" applyBorder="1" applyAlignment="1">
      <alignment horizontal="left" vertical="top" wrapText="1"/>
    </xf>
    <xf numFmtId="0" fontId="50" fillId="6" borderId="0" xfId="0" applyFont="1" applyFill="1" applyBorder="1" applyAlignment="1">
      <alignment horizontal="left" vertical="top" wrapText="1"/>
    </xf>
    <xf numFmtId="0" fontId="50" fillId="6" borderId="25" xfId="0" applyFont="1" applyFill="1" applyBorder="1" applyAlignment="1">
      <alignment horizontal="left" vertical="top" wrapText="1"/>
    </xf>
    <xf numFmtId="0" fontId="50" fillId="6" borderId="37" xfId="0" applyFont="1" applyFill="1" applyBorder="1" applyAlignment="1">
      <alignment horizontal="left" vertical="top" wrapText="1"/>
    </xf>
    <xf numFmtId="0" fontId="50" fillId="6" borderId="27" xfId="0" applyFont="1" applyFill="1" applyBorder="1" applyAlignment="1">
      <alignment horizontal="left" vertical="top" wrapText="1"/>
    </xf>
    <xf numFmtId="0" fontId="50" fillId="6" borderId="28" xfId="0" applyFont="1" applyFill="1" applyBorder="1" applyAlignment="1">
      <alignment horizontal="left" vertical="top" wrapText="1"/>
    </xf>
    <xf numFmtId="0" fontId="51" fillId="4" borderId="18" xfId="0" applyFont="1" applyFill="1" applyBorder="1" applyAlignment="1">
      <alignment horizontal="left"/>
    </xf>
    <xf numFmtId="0" fontId="51" fillId="4" borderId="19" xfId="0" applyFont="1" applyFill="1" applyBorder="1" applyAlignment="1">
      <alignment horizontal="left"/>
    </xf>
    <xf numFmtId="0" fontId="51" fillId="4" borderId="20" xfId="0" applyFont="1" applyFill="1" applyBorder="1" applyAlignment="1">
      <alignment horizontal="left"/>
    </xf>
    <xf numFmtId="0" fontId="56" fillId="0" borderId="24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50" fillId="0" borderId="18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35" borderId="23" xfId="0" applyFont="1" applyFill="1" applyBorder="1" applyAlignment="1">
      <alignment horizontal="center"/>
    </xf>
    <xf numFmtId="2" fontId="5" fillId="4" borderId="11" xfId="35" applyNumberFormat="1" applyFont="1" applyFill="1" applyBorder="1" applyAlignment="1">
      <alignment horizontal="center" vertical="center" wrapText="1"/>
    </xf>
    <xf numFmtId="0" fontId="5" fillId="4" borderId="12" xfId="35" applyFont="1" applyFill="1" applyBorder="1" applyAlignment="1">
      <alignment horizontal="center" vertical="center" wrapText="1"/>
    </xf>
    <xf numFmtId="2" fontId="50" fillId="4" borderId="11" xfId="0" applyNumberFormat="1" applyFont="1" applyFill="1" applyBorder="1" applyAlignment="1">
      <alignment horizontal="center" vertical="center"/>
    </xf>
    <xf numFmtId="2" fontId="50" fillId="4" borderId="13" xfId="0" applyNumberFormat="1" applyFont="1" applyFill="1" applyBorder="1" applyAlignment="1">
      <alignment horizontal="center" vertical="center"/>
    </xf>
    <xf numFmtId="2" fontId="50" fillId="4" borderId="12" xfId="0" applyNumberFormat="1" applyFont="1" applyFill="1" applyBorder="1" applyAlignment="1">
      <alignment horizontal="center" vertical="center"/>
    </xf>
    <xf numFmtId="0" fontId="39" fillId="22" borderId="29" xfId="35" applyFont="1" applyBorder="1" applyAlignment="1">
      <alignment horizontal="center" vertical="center"/>
    </xf>
    <xf numFmtId="0" fontId="39" fillId="22" borderId="30" xfId="35" applyFont="1" applyBorder="1" applyAlignment="1">
      <alignment horizontal="center" vertical="center"/>
    </xf>
    <xf numFmtId="0" fontId="39" fillId="22" borderId="31" xfId="35" applyFont="1" applyBorder="1" applyAlignment="1">
      <alignment horizontal="center" vertical="center"/>
    </xf>
    <xf numFmtId="0" fontId="5" fillId="4" borderId="13" xfId="35" applyFont="1" applyFill="1" applyBorder="1" applyAlignment="1">
      <alignment horizontal="center" vertical="center" wrapText="1"/>
    </xf>
    <xf numFmtId="2" fontId="54" fillId="10" borderId="13" xfId="0" applyNumberFormat="1" applyFont="1" applyFill="1" applyBorder="1" applyAlignment="1">
      <alignment horizontal="center" vertical="center"/>
    </xf>
    <xf numFmtId="2" fontId="54" fillId="10" borderId="12" xfId="0" applyNumberFormat="1" applyFont="1" applyFill="1" applyBorder="1" applyAlignment="1">
      <alignment horizontal="center" vertical="center"/>
    </xf>
    <xf numFmtId="164" fontId="54" fillId="10" borderId="13" xfId="0" applyNumberFormat="1" applyFont="1" applyFill="1" applyBorder="1" applyAlignment="1">
      <alignment horizontal="center" vertical="center"/>
    </xf>
    <xf numFmtId="164" fontId="54" fillId="10" borderId="12" xfId="0" applyNumberFormat="1" applyFont="1" applyFill="1" applyBorder="1" applyAlignment="1">
      <alignment horizontal="center" vertical="center"/>
    </xf>
    <xf numFmtId="2" fontId="65" fillId="4" borderId="11" xfId="0" applyNumberFormat="1" applyFont="1" applyFill="1" applyBorder="1" applyAlignment="1">
      <alignment horizontal="center" vertical="center"/>
    </xf>
    <xf numFmtId="0" fontId="65" fillId="4" borderId="13" xfId="0" applyFont="1" applyFill="1" applyBorder="1" applyAlignment="1">
      <alignment horizontal="center" vertical="center"/>
    </xf>
    <xf numFmtId="0" fontId="65" fillId="4" borderId="12" xfId="0" applyFont="1" applyFill="1" applyBorder="1" applyAlignment="1">
      <alignment horizontal="center" vertical="center"/>
    </xf>
    <xf numFmtId="0" fontId="56" fillId="36" borderId="32" xfId="0" applyFont="1" applyFill="1" applyBorder="1" applyAlignment="1">
      <alignment horizontal="center" wrapText="1"/>
    </xf>
    <xf numFmtId="0" fontId="56" fillId="36" borderId="24" xfId="0" applyFont="1" applyFill="1" applyBorder="1" applyAlignment="1">
      <alignment horizontal="center" wrapText="1"/>
    </xf>
    <xf numFmtId="0" fontId="56" fillId="36" borderId="37" xfId="0" applyFont="1" applyFill="1" applyBorder="1" applyAlignment="1">
      <alignment horizontal="center" wrapText="1"/>
    </xf>
    <xf numFmtId="0" fontId="64" fillId="0" borderId="32" xfId="0" applyFont="1" applyFill="1" applyBorder="1" applyAlignment="1">
      <alignment horizontal="center" wrapText="1"/>
    </xf>
    <xf numFmtId="0" fontId="64" fillId="0" borderId="24" xfId="0" applyFont="1" applyFill="1" applyBorder="1" applyAlignment="1">
      <alignment horizontal="center" wrapText="1"/>
    </xf>
    <xf numFmtId="0" fontId="64" fillId="0" borderId="37" xfId="0" applyFont="1" applyFill="1" applyBorder="1" applyAlignment="1">
      <alignment horizontal="center" wrapText="1"/>
    </xf>
    <xf numFmtId="0" fontId="52" fillId="0" borderId="18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2" fillId="0" borderId="20" xfId="0" applyFont="1" applyBorder="1" applyAlignment="1">
      <alignment horizontal="left"/>
    </xf>
    <xf numFmtId="0" fontId="39" fillId="22" borderId="16" xfId="35" applyFont="1" applyBorder="1" applyAlignment="1">
      <alignment horizontal="center" vertical="center"/>
    </xf>
    <xf numFmtId="0" fontId="39" fillId="22" borderId="0" xfId="35" applyFont="1" applyBorder="1" applyAlignment="1">
      <alignment horizontal="center" vertical="center"/>
    </xf>
    <xf numFmtId="0" fontId="39" fillId="22" borderId="17" xfId="35" applyFont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1" fontId="54" fillId="4" borderId="13" xfId="0" applyNumberFormat="1" applyFont="1" applyFill="1" applyBorder="1" applyAlignment="1">
      <alignment horizontal="center" vertical="center"/>
    </xf>
    <xf numFmtId="1" fontId="54" fillId="4" borderId="12" xfId="0" applyNumberFormat="1" applyFont="1" applyFill="1" applyBorder="1" applyAlignment="1">
      <alignment horizontal="center" vertical="center"/>
    </xf>
    <xf numFmtId="1" fontId="50" fillId="4" borderId="11" xfId="0" applyNumberFormat="1" applyFont="1" applyFill="1" applyBorder="1" applyAlignment="1">
      <alignment horizontal="center" vertical="center"/>
    </xf>
    <xf numFmtId="1" fontId="50" fillId="4" borderId="13" xfId="0" applyNumberFormat="1" applyFont="1" applyFill="1" applyBorder="1" applyAlignment="1">
      <alignment horizontal="center" vertical="center"/>
    </xf>
    <xf numFmtId="1" fontId="50" fillId="4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8.00390625" style="0" customWidth="1"/>
    <col min="2" max="2" width="63.421875" style="58" customWidth="1"/>
    <col min="3" max="6" width="9.140625" style="53" customWidth="1"/>
  </cols>
  <sheetData>
    <row r="1" spans="1:2" ht="15">
      <c r="A1" s="50" t="s">
        <v>124</v>
      </c>
      <c r="B1" s="68" t="s">
        <v>125</v>
      </c>
    </row>
    <row r="3" spans="1:6" ht="30.75" customHeight="1">
      <c r="A3" s="55"/>
      <c r="B3" s="72" t="s">
        <v>126</v>
      </c>
      <c r="C3" s="54"/>
      <c r="D3" s="54"/>
      <c r="E3" s="54"/>
      <c r="F3" s="54"/>
    </row>
    <row r="4" spans="1:4" ht="32.25" customHeight="1">
      <c r="A4" s="69"/>
      <c r="B4" s="73" t="s">
        <v>129</v>
      </c>
      <c r="C4" s="56"/>
      <c r="D4" s="56"/>
    </row>
    <row r="6" spans="1:2" ht="37.5" customHeight="1">
      <c r="A6" s="70"/>
      <c r="B6" s="72" t="s">
        <v>132</v>
      </c>
    </row>
    <row r="7" spans="1:2" ht="83.25" customHeight="1">
      <c r="A7" s="71"/>
      <c r="B7" s="72" t="s">
        <v>133</v>
      </c>
    </row>
    <row r="9" ht="15">
      <c r="A9" s="32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37"/>
  <sheetViews>
    <sheetView zoomScalePageLayoutView="0" workbookViewId="0" topLeftCell="A16">
      <selection activeCell="B28" sqref="B28:G28"/>
    </sheetView>
  </sheetViews>
  <sheetFormatPr defaultColWidth="9.140625" defaultRowHeight="15"/>
  <cols>
    <col min="1" max="1" width="32.7109375" style="0" customWidth="1"/>
  </cols>
  <sheetData>
    <row r="1" spans="1:7" ht="68.25" customHeight="1" thickBot="1">
      <c r="A1" s="51" t="s">
        <v>55</v>
      </c>
      <c r="B1" s="123"/>
      <c r="C1" s="124"/>
      <c r="D1" s="124"/>
      <c r="E1" s="124"/>
      <c r="F1" s="124"/>
      <c r="G1" s="125"/>
    </row>
    <row r="2" spans="1:7" ht="36" customHeight="1" thickBot="1">
      <c r="A2" s="51" t="s">
        <v>56</v>
      </c>
      <c r="B2" s="123"/>
      <c r="C2" s="124"/>
      <c r="D2" s="124"/>
      <c r="E2" s="124"/>
      <c r="F2" s="124"/>
      <c r="G2" s="125"/>
    </row>
    <row r="4" ht="15.75" thickBot="1">
      <c r="A4" s="50" t="s">
        <v>116</v>
      </c>
    </row>
    <row r="5" spans="1:8" ht="29.25" customHeight="1" thickBot="1">
      <c r="A5" s="39" t="s">
        <v>114</v>
      </c>
      <c r="B5" s="123"/>
      <c r="C5" s="124"/>
      <c r="D5" s="124"/>
      <c r="E5" s="124"/>
      <c r="F5" s="124"/>
      <c r="G5" s="125"/>
      <c r="H5" s="32"/>
    </row>
    <row r="6" spans="1:15" ht="27" customHeight="1" thickBot="1">
      <c r="A6" s="39" t="s">
        <v>111</v>
      </c>
      <c r="B6" s="123"/>
      <c r="C6" s="124"/>
      <c r="D6" s="124"/>
      <c r="E6" s="124"/>
      <c r="F6" s="124"/>
      <c r="G6" s="125"/>
      <c r="H6" s="32"/>
      <c r="O6" t="s">
        <v>57</v>
      </c>
    </row>
    <row r="7" spans="1:15" ht="32.25" customHeight="1" thickBot="1">
      <c r="A7" s="39" t="s">
        <v>112</v>
      </c>
      <c r="B7" s="123"/>
      <c r="C7" s="124"/>
      <c r="D7" s="124"/>
      <c r="E7" s="124"/>
      <c r="F7" s="124"/>
      <c r="G7" s="125"/>
      <c r="H7" s="32"/>
      <c r="O7" t="s">
        <v>119</v>
      </c>
    </row>
    <row r="8" spans="1:8" ht="32.25" customHeight="1" thickBot="1">
      <c r="A8" s="39" t="s">
        <v>113</v>
      </c>
      <c r="B8" s="123"/>
      <c r="C8" s="124"/>
      <c r="D8" s="124"/>
      <c r="E8" s="124"/>
      <c r="F8" s="124"/>
      <c r="G8" s="125"/>
      <c r="H8" s="32"/>
    </row>
    <row r="9" ht="15">
      <c r="A9" s="83" t="s">
        <v>115</v>
      </c>
    </row>
    <row r="11" ht="32.25" thickBot="1">
      <c r="A11" s="47" t="s">
        <v>118</v>
      </c>
    </row>
    <row r="12" spans="1:15" s="46" customFormat="1" ht="15">
      <c r="A12" s="126" t="str">
        <f>'DATI pieteikums 3.5.'!A1</f>
        <v>PROJEKTA IESNIEGUMA KVALITĀTES VĒRTĒŠANAS KRITĒRIJS 3.5.: Projekts nodrošinās ceļā pavadītā laika ietaupījumu visām lietotāju kategorijām tā ietekmes teritorijā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/>
    </row>
    <row r="13" spans="1:15" ht="15">
      <c r="A13" s="74" t="s">
        <v>121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5" ht="110.25" customHeight="1">
      <c r="A14" s="77" t="str">
        <f>'DATI pieteikums 3.5.'!A5</f>
        <v>1. VARIANTS</v>
      </c>
      <c r="B14" s="132" t="s">
        <v>146</v>
      </c>
      <c r="C14" s="132"/>
      <c r="D14" s="132"/>
      <c r="E14" s="132"/>
      <c r="F14" s="132"/>
      <c r="G14" s="132"/>
      <c r="H14" s="137" t="s">
        <v>117</v>
      </c>
      <c r="I14" s="138"/>
      <c r="J14" s="138"/>
      <c r="K14" s="139"/>
      <c r="L14" s="75"/>
      <c r="M14" s="75"/>
      <c r="N14" s="75"/>
      <c r="O14" s="76"/>
    </row>
    <row r="15" spans="1:15" ht="90.75" customHeight="1">
      <c r="A15" s="77" t="s">
        <v>63</v>
      </c>
      <c r="B15" s="132" t="str">
        <f>'DATI pieteikums 3.5.'!A19</f>
        <v>Transporta plūsmas mērījumi tiek veikti saskaņā ar metodiskajiem norādījumiem, izmantojot darba lapu "Plūsmas aizkav. samazinājums"!</v>
      </c>
      <c r="C15" s="132"/>
      <c r="D15" s="132"/>
      <c r="E15" s="132"/>
      <c r="F15" s="132"/>
      <c r="G15" s="132"/>
      <c r="H15" s="140"/>
      <c r="I15" s="141"/>
      <c r="J15" s="141"/>
      <c r="K15" s="142"/>
      <c r="L15" s="75"/>
      <c r="M15" s="75"/>
      <c r="N15" s="75"/>
      <c r="O15" s="76"/>
    </row>
    <row r="16" spans="1:15" ht="15">
      <c r="A16" s="78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</row>
    <row r="17" spans="1:15" ht="15">
      <c r="A17" s="74" t="s">
        <v>97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</row>
    <row r="18" spans="1:15" ht="15">
      <c r="A18" s="144" t="s">
        <v>122</v>
      </c>
      <c r="B18" s="145"/>
      <c r="C18" s="145"/>
      <c r="D18" s="145"/>
      <c r="E18" s="145"/>
      <c r="F18" s="145"/>
      <c r="G18" s="145"/>
      <c r="H18" s="143"/>
      <c r="I18" s="143"/>
      <c r="J18" s="143"/>
      <c r="K18" s="143"/>
      <c r="L18" s="75"/>
      <c r="M18" s="75"/>
      <c r="N18" s="75"/>
      <c r="O18" s="76"/>
    </row>
    <row r="19" spans="1:15" ht="21" customHeight="1">
      <c r="A19" s="144"/>
      <c r="B19" s="145"/>
      <c r="C19" s="145"/>
      <c r="D19" s="145"/>
      <c r="E19" s="145"/>
      <c r="F19" s="145"/>
      <c r="G19" s="145"/>
      <c r="H19" s="143"/>
      <c r="I19" s="143"/>
      <c r="J19" s="143"/>
      <c r="K19" s="143"/>
      <c r="L19" s="75"/>
      <c r="M19" s="75"/>
      <c r="N19" s="75"/>
      <c r="O19" s="76"/>
    </row>
    <row r="20" spans="1:15" ht="15">
      <c r="A20" s="78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</row>
    <row r="21" spans="1:15" ht="15">
      <c r="A21" s="74" t="s">
        <v>98</v>
      </c>
      <c r="B21" s="79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5" ht="15" customHeight="1">
      <c r="A22" s="144" t="s">
        <v>120</v>
      </c>
      <c r="B22" s="145"/>
      <c r="C22" s="145"/>
      <c r="D22" s="145"/>
      <c r="E22" s="145"/>
      <c r="F22" s="145"/>
      <c r="G22" s="145"/>
      <c r="H22" s="75"/>
      <c r="I22" s="75"/>
      <c r="J22" s="75"/>
      <c r="K22" s="75"/>
      <c r="L22" s="75"/>
      <c r="M22" s="75"/>
      <c r="N22" s="75"/>
      <c r="O22" s="76"/>
    </row>
    <row r="23" spans="1:15" ht="23.25" customHeight="1" thickBot="1">
      <c r="A23" s="146"/>
      <c r="B23" s="147"/>
      <c r="C23" s="147"/>
      <c r="D23" s="147"/>
      <c r="E23" s="147"/>
      <c r="F23" s="147"/>
      <c r="G23" s="147"/>
      <c r="H23" s="80"/>
      <c r="I23" s="80"/>
      <c r="J23" s="80"/>
      <c r="K23" s="80"/>
      <c r="L23" s="80"/>
      <c r="M23" s="80"/>
      <c r="N23" s="80"/>
      <c r="O23" s="81"/>
    </row>
    <row r="24" spans="1:15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.75" thickBo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5">
      <c r="A26" s="129" t="str">
        <f>'DATI pieteikums 3.6.'!A1</f>
        <v>PROJEKTA IESNIEGUMA KVALITĀTES VĒRTĒŠANAS KRITĒRIJS 3.6.: Projekts veicinās maģistrālās ielas caurlaides spējas paaugstināšanu tā ietekmes teritorijā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1"/>
    </row>
    <row r="27" spans="1:15" ht="15">
      <c r="A27" s="74" t="s">
        <v>96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6"/>
    </row>
    <row r="28" spans="1:15" ht="104.25" customHeight="1">
      <c r="A28" s="82" t="str">
        <f>'DATI pieteikums 3.6.'!A4</f>
        <v>1. VARIANTS</v>
      </c>
      <c r="B28" s="132" t="s">
        <v>146</v>
      </c>
      <c r="C28" s="132"/>
      <c r="D28" s="132"/>
      <c r="E28" s="132"/>
      <c r="F28" s="132"/>
      <c r="G28" s="132"/>
      <c r="H28" s="137" t="s">
        <v>117</v>
      </c>
      <c r="I28" s="138"/>
      <c r="J28" s="138"/>
      <c r="K28" s="139"/>
      <c r="L28" s="75"/>
      <c r="M28" s="75"/>
      <c r="N28" s="75"/>
      <c r="O28" s="76"/>
    </row>
    <row r="29" spans="1:15" ht="51.75" customHeight="1">
      <c r="A29" s="82" t="str">
        <f>A15</f>
        <v>2. VARIANTS</v>
      </c>
      <c r="B29" s="132" t="s">
        <v>100</v>
      </c>
      <c r="C29" s="132"/>
      <c r="D29" s="132"/>
      <c r="E29" s="132"/>
      <c r="F29" s="132"/>
      <c r="G29" s="132"/>
      <c r="H29" s="140"/>
      <c r="I29" s="141"/>
      <c r="J29" s="141"/>
      <c r="K29" s="142"/>
      <c r="L29" s="75"/>
      <c r="M29" s="75"/>
      <c r="N29" s="75"/>
      <c r="O29" s="76"/>
    </row>
    <row r="30" spans="1:15" ht="15">
      <c r="A30" s="78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6"/>
    </row>
    <row r="31" spans="1:15" ht="15">
      <c r="A31" s="74" t="s">
        <v>97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/>
    </row>
    <row r="32" spans="1:15" ht="15">
      <c r="A32" s="133" t="s">
        <v>123</v>
      </c>
      <c r="B32" s="134"/>
      <c r="C32" s="134"/>
      <c r="D32" s="134"/>
      <c r="E32" s="134"/>
      <c r="F32" s="134"/>
      <c r="G32" s="134"/>
      <c r="H32" s="75"/>
      <c r="I32" s="75"/>
      <c r="J32" s="75"/>
      <c r="K32" s="75"/>
      <c r="L32" s="75"/>
      <c r="M32" s="75"/>
      <c r="N32" s="75"/>
      <c r="O32" s="76"/>
    </row>
    <row r="33" spans="1:15" ht="15">
      <c r="A33" s="133"/>
      <c r="B33" s="134"/>
      <c r="C33" s="134"/>
      <c r="D33" s="134"/>
      <c r="E33" s="134"/>
      <c r="F33" s="134"/>
      <c r="G33" s="134"/>
      <c r="H33" s="75"/>
      <c r="I33" s="75"/>
      <c r="J33" s="75"/>
      <c r="K33" s="75"/>
      <c r="L33" s="75"/>
      <c r="M33" s="75"/>
      <c r="N33" s="75"/>
      <c r="O33" s="76"/>
    </row>
    <row r="34" spans="1:15" ht="14.25">
      <c r="A34" s="78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</row>
    <row r="35" spans="1:15" ht="15">
      <c r="A35" s="74" t="s">
        <v>98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/>
    </row>
    <row r="36" spans="1:15" ht="16.5" customHeight="1">
      <c r="A36" s="133" t="s">
        <v>99</v>
      </c>
      <c r="B36" s="134"/>
      <c r="C36" s="134"/>
      <c r="D36" s="134"/>
      <c r="E36" s="134"/>
      <c r="F36" s="134"/>
      <c r="G36" s="134"/>
      <c r="H36" s="75"/>
      <c r="I36" s="75"/>
      <c r="J36" s="75"/>
      <c r="K36" s="75"/>
      <c r="L36" s="75"/>
      <c r="M36" s="75"/>
      <c r="N36" s="75"/>
      <c r="O36" s="76"/>
    </row>
    <row r="37" spans="1:15" ht="22.5" customHeight="1" thickBot="1">
      <c r="A37" s="135"/>
      <c r="B37" s="136"/>
      <c r="C37" s="136"/>
      <c r="D37" s="136"/>
      <c r="E37" s="136"/>
      <c r="F37" s="136"/>
      <c r="G37" s="136"/>
      <c r="H37" s="80"/>
      <c r="I37" s="80"/>
      <c r="J37" s="80"/>
      <c r="K37" s="80"/>
      <c r="L37" s="80"/>
      <c r="M37" s="80"/>
      <c r="N37" s="80"/>
      <c r="O37" s="81"/>
    </row>
  </sheetData>
  <sheetProtection/>
  <mergeCells count="19">
    <mergeCell ref="A12:O12"/>
    <mergeCell ref="A26:O26"/>
    <mergeCell ref="B29:G29"/>
    <mergeCell ref="A32:G33"/>
    <mergeCell ref="A36:G37"/>
    <mergeCell ref="H14:K15"/>
    <mergeCell ref="H18:K19"/>
    <mergeCell ref="H28:K29"/>
    <mergeCell ref="B14:G14"/>
    <mergeCell ref="B15:G15"/>
    <mergeCell ref="A18:G19"/>
    <mergeCell ref="A22:G23"/>
    <mergeCell ref="B28:G28"/>
    <mergeCell ref="B1:G1"/>
    <mergeCell ref="B2:G2"/>
    <mergeCell ref="B6:G6"/>
    <mergeCell ref="B7:G7"/>
    <mergeCell ref="B8:G8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7"/>
  <sheetViews>
    <sheetView zoomScale="85" zoomScaleNormal="85" zoomScalePageLayoutView="0" workbookViewId="0" topLeftCell="A1">
      <selection activeCell="H22" sqref="H22"/>
    </sheetView>
  </sheetViews>
  <sheetFormatPr defaultColWidth="9.140625" defaultRowHeight="15"/>
  <cols>
    <col min="1" max="1" width="27.140625" style="0" customWidth="1"/>
    <col min="3" max="3" width="4.7109375" style="0" customWidth="1"/>
    <col min="4" max="4" width="3.8515625" style="0" customWidth="1"/>
    <col min="5" max="5" width="7.00390625" style="0" customWidth="1"/>
    <col min="6" max="6" width="23.57421875" style="0" customWidth="1"/>
    <col min="8" max="8" width="27.7109375" style="0" customWidth="1"/>
    <col min="9" max="9" width="20.421875" style="0" customWidth="1"/>
    <col min="10" max="10" width="22.28125" style="0" customWidth="1"/>
    <col min="11" max="11" width="24.7109375" style="0" customWidth="1"/>
    <col min="17" max="17" width="15.140625" style="0" customWidth="1"/>
  </cols>
  <sheetData>
    <row r="1" s="42" customFormat="1" ht="23.25">
      <c r="A1" s="41" t="s">
        <v>57</v>
      </c>
    </row>
    <row r="5" spans="1:17" ht="19.5" thickBot="1">
      <c r="A5" s="44" t="s">
        <v>58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0" ht="45.75" customHeight="1" thickBot="1">
      <c r="A6" s="65" t="s">
        <v>127</v>
      </c>
      <c r="B6" s="123"/>
      <c r="C6" s="124"/>
      <c r="D6" s="124"/>
      <c r="E6" s="124"/>
      <c r="F6" s="125"/>
      <c r="G6" s="161" t="s">
        <v>128</v>
      </c>
      <c r="H6" s="162"/>
      <c r="I6" s="162"/>
      <c r="J6" s="162"/>
    </row>
    <row r="8" ht="15.75" thickBot="1"/>
    <row r="9" spans="6:17" ht="60.75" thickBot="1">
      <c r="F9" s="65" t="s">
        <v>68</v>
      </c>
      <c r="G9" s="50"/>
      <c r="H9" s="65" t="s">
        <v>110</v>
      </c>
      <c r="J9" s="163" t="s">
        <v>72</v>
      </c>
      <c r="K9" s="164"/>
      <c r="L9" s="164"/>
      <c r="M9" s="164"/>
      <c r="N9" s="164"/>
      <c r="O9" s="164"/>
      <c r="P9" s="164"/>
      <c r="Q9" s="165"/>
    </row>
    <row r="10" spans="1:17" ht="24.75" customHeight="1" thickBot="1">
      <c r="A10" s="50" t="s">
        <v>60</v>
      </c>
      <c r="B10" s="158">
        <f>IEVADS!B6</f>
        <v>0</v>
      </c>
      <c r="C10" s="159"/>
      <c r="D10" s="159"/>
      <c r="E10" s="160"/>
      <c r="F10" s="38">
        <v>10</v>
      </c>
      <c r="H10" s="38">
        <v>9</v>
      </c>
      <c r="J10" s="149"/>
      <c r="K10" s="150"/>
      <c r="L10" s="150"/>
      <c r="M10" s="150"/>
      <c r="N10" s="150"/>
      <c r="O10" s="150"/>
      <c r="P10" s="150"/>
      <c r="Q10" s="151"/>
    </row>
    <row r="11" spans="1:17" ht="24.75" customHeight="1" thickBot="1">
      <c r="A11" s="50" t="s">
        <v>61</v>
      </c>
      <c r="B11" s="158">
        <f>IEVADS!B7</f>
        <v>0</v>
      </c>
      <c r="C11" s="159"/>
      <c r="D11" s="159"/>
      <c r="E11" s="160"/>
      <c r="F11" s="38">
        <v>10</v>
      </c>
      <c r="H11" s="38">
        <v>8</v>
      </c>
      <c r="J11" s="152"/>
      <c r="K11" s="153"/>
      <c r="L11" s="153"/>
      <c r="M11" s="153"/>
      <c r="N11" s="153"/>
      <c r="O11" s="153"/>
      <c r="P11" s="153"/>
      <c r="Q11" s="154"/>
    </row>
    <row r="12" spans="1:17" ht="24.75" customHeight="1" thickBot="1">
      <c r="A12" s="50" t="s">
        <v>62</v>
      </c>
      <c r="B12" s="158">
        <f>IEVADS!B8</f>
        <v>0</v>
      </c>
      <c r="C12" s="159"/>
      <c r="D12" s="159"/>
      <c r="E12" s="160"/>
      <c r="F12" s="43">
        <v>10</v>
      </c>
      <c r="H12" s="38">
        <v>7</v>
      </c>
      <c r="J12" s="155"/>
      <c r="K12" s="156"/>
      <c r="L12" s="156"/>
      <c r="M12" s="156"/>
      <c r="N12" s="156"/>
      <c r="O12" s="156"/>
      <c r="P12" s="156"/>
      <c r="Q12" s="157"/>
    </row>
    <row r="13" spans="2:8" ht="15.75" thickBot="1">
      <c r="B13" s="36"/>
      <c r="C13" s="36"/>
      <c r="D13" s="36"/>
      <c r="E13" s="36"/>
      <c r="F13" s="57">
        <f>SUM(F10:F12)</f>
        <v>30</v>
      </c>
      <c r="H13" s="57">
        <f>SUM(H10:H12)</f>
        <v>24</v>
      </c>
    </row>
    <row r="14" ht="15.75" thickBot="1"/>
    <row r="15" spans="1:9" ht="19.5" thickBot="1">
      <c r="A15" s="148" t="s">
        <v>64</v>
      </c>
      <c r="B15" s="148"/>
      <c r="C15" s="148"/>
      <c r="D15" s="148"/>
      <c r="E15" s="148"/>
      <c r="F15" s="148"/>
      <c r="G15" s="60">
        <f>(H13/F13-1)*-1</f>
        <v>0.19999999999999996</v>
      </c>
      <c r="H15" s="31" t="s">
        <v>65</v>
      </c>
      <c r="I15" s="61" t="str">
        <f>IF(G15&gt;5%,"2punkti","1punkts")</f>
        <v>2punkti</v>
      </c>
    </row>
    <row r="17" spans="1:17" ht="18.75">
      <c r="A17" s="44" t="s">
        <v>130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9" ht="15">
      <c r="A19" s="84" t="s">
        <v>66</v>
      </c>
    </row>
    <row r="20" ht="15.75" thickBot="1"/>
    <row r="21" spans="6:17" ht="72" customHeight="1" thickBot="1">
      <c r="F21" s="65" t="s">
        <v>69</v>
      </c>
      <c r="G21" s="50"/>
      <c r="H21" s="65" t="s">
        <v>70</v>
      </c>
      <c r="J21" s="163" t="s">
        <v>72</v>
      </c>
      <c r="K21" s="164"/>
      <c r="L21" s="164"/>
      <c r="M21" s="164"/>
      <c r="N21" s="164"/>
      <c r="O21" s="164"/>
      <c r="P21" s="164"/>
      <c r="Q21" s="165"/>
    </row>
    <row r="22" spans="1:17" ht="24.75" customHeight="1" thickBot="1">
      <c r="A22" s="50" t="s">
        <v>60</v>
      </c>
      <c r="B22" s="158">
        <f>B10</f>
        <v>0</v>
      </c>
      <c r="C22" s="159"/>
      <c r="D22" s="159"/>
      <c r="E22" s="159"/>
      <c r="F22" s="63">
        <f>'Plūsmas aizkav. samazinājums'!L6</f>
        <v>4.124999999999998</v>
      </c>
      <c r="H22" s="38">
        <v>3</v>
      </c>
      <c r="J22" s="149"/>
      <c r="K22" s="150"/>
      <c r="L22" s="150"/>
      <c r="M22" s="150"/>
      <c r="N22" s="150"/>
      <c r="O22" s="150"/>
      <c r="P22" s="150"/>
      <c r="Q22" s="151"/>
    </row>
    <row r="23" spans="1:17" ht="24.75" customHeight="1" thickBot="1">
      <c r="A23" s="50" t="s">
        <v>61</v>
      </c>
      <c r="B23" s="158">
        <f>B11</f>
        <v>0</v>
      </c>
      <c r="C23" s="159"/>
      <c r="D23" s="159"/>
      <c r="E23" s="159"/>
      <c r="F23" s="63">
        <f>'Plūsmas aizkav. samazinājums'!L37</f>
        <v>4.124999999999999</v>
      </c>
      <c r="H23" s="38">
        <v>3.5</v>
      </c>
      <c r="J23" s="152"/>
      <c r="K23" s="153"/>
      <c r="L23" s="153"/>
      <c r="M23" s="153"/>
      <c r="N23" s="153"/>
      <c r="O23" s="153"/>
      <c r="P23" s="153"/>
      <c r="Q23" s="154"/>
    </row>
    <row r="24" spans="1:17" ht="24.75" customHeight="1" thickBot="1">
      <c r="A24" s="50" t="s">
        <v>62</v>
      </c>
      <c r="B24" s="158">
        <f>B12</f>
        <v>0</v>
      </c>
      <c r="C24" s="159"/>
      <c r="D24" s="159"/>
      <c r="E24" s="159"/>
      <c r="F24" s="63">
        <f>'Plūsmas aizkav. samazinājums'!L68</f>
        <v>4.083333333333334</v>
      </c>
      <c r="H24" s="43">
        <v>2</v>
      </c>
      <c r="J24" s="155"/>
      <c r="K24" s="156"/>
      <c r="L24" s="156"/>
      <c r="M24" s="156"/>
      <c r="N24" s="156"/>
      <c r="O24" s="156"/>
      <c r="P24" s="156"/>
      <c r="Q24" s="157"/>
    </row>
    <row r="25" spans="6:8" ht="15" thickBot="1">
      <c r="F25" s="64">
        <f>SUM(F22:F24)</f>
        <v>12.33333333333333</v>
      </c>
      <c r="H25" s="62">
        <f>SUM(H22:H24)</f>
        <v>8.5</v>
      </c>
    </row>
    <row r="26" ht="15" thickBot="1"/>
    <row r="27" spans="1:9" ht="19.5" thickBot="1">
      <c r="A27" s="148" t="s">
        <v>64</v>
      </c>
      <c r="B27" s="148"/>
      <c r="C27" s="148"/>
      <c r="D27" s="148"/>
      <c r="E27" s="148"/>
      <c r="F27" s="148"/>
      <c r="G27" s="60">
        <f>(H25/F25-1)*-1</f>
        <v>0.31081081081081063</v>
      </c>
      <c r="H27" s="31" t="s">
        <v>65</v>
      </c>
      <c r="I27" s="61" t="str">
        <f>IF(G27&gt;5%,"2punkti","1punkts")</f>
        <v>2punkti</v>
      </c>
    </row>
  </sheetData>
  <sheetProtection/>
  <mergeCells count="14">
    <mergeCell ref="B6:F6"/>
    <mergeCell ref="G6:J6"/>
    <mergeCell ref="B22:E22"/>
    <mergeCell ref="B23:E23"/>
    <mergeCell ref="B24:E24"/>
    <mergeCell ref="J9:Q9"/>
    <mergeCell ref="J21:Q21"/>
    <mergeCell ref="A27:F27"/>
    <mergeCell ref="J22:Q24"/>
    <mergeCell ref="B10:E10"/>
    <mergeCell ref="B11:E11"/>
    <mergeCell ref="B12:E12"/>
    <mergeCell ref="J10:Q12"/>
    <mergeCell ref="A15:F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5"/>
  <sheetViews>
    <sheetView tabSelected="1" zoomScale="85" zoomScaleNormal="85" zoomScalePageLayoutView="0" workbookViewId="0" topLeftCell="A1">
      <selection activeCell="H38" sqref="H38"/>
    </sheetView>
  </sheetViews>
  <sheetFormatPr defaultColWidth="9.140625" defaultRowHeight="15"/>
  <cols>
    <col min="1" max="1" width="23.28125" style="0" customWidth="1"/>
    <col min="2" max="2" width="16.7109375" style="0" customWidth="1"/>
    <col min="4" max="4" width="17.28125" style="0" customWidth="1"/>
    <col min="6" max="6" width="23.57421875" style="0" customWidth="1"/>
    <col min="7" max="7" width="11.28125" style="0" bestFit="1" customWidth="1"/>
    <col min="8" max="8" width="27.7109375" style="0" customWidth="1"/>
    <col min="9" max="9" width="20.421875" style="0" customWidth="1"/>
    <col min="10" max="10" width="22.28125" style="0" customWidth="1"/>
    <col min="11" max="11" width="24.7109375" style="0" customWidth="1"/>
  </cols>
  <sheetData>
    <row r="1" s="42" customFormat="1" ht="23.25">
      <c r="A1" s="41" t="s">
        <v>71</v>
      </c>
    </row>
    <row r="4" spans="1:17" ht="19.5" thickBot="1">
      <c r="A4" s="44" t="s">
        <v>58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7" ht="61.5" customHeight="1" thickBot="1">
      <c r="A5" s="65" t="s">
        <v>127</v>
      </c>
      <c r="B5" s="33"/>
      <c r="C5" s="34"/>
      <c r="D5" s="34"/>
      <c r="E5" s="34"/>
      <c r="F5" s="35"/>
      <c r="G5" s="32" t="s">
        <v>59</v>
      </c>
    </row>
    <row r="7" ht="15.75" thickBot="1">
      <c r="A7" s="50" t="s">
        <v>131</v>
      </c>
    </row>
    <row r="8" spans="1:3" ht="15.75" thickBot="1">
      <c r="A8" s="85" t="s">
        <v>75</v>
      </c>
      <c r="B8" s="45"/>
      <c r="C8" t="s">
        <v>74</v>
      </c>
    </row>
    <row r="9" spans="1:3" ht="15.75" thickBot="1">
      <c r="A9" s="85" t="s">
        <v>76</v>
      </c>
      <c r="B9" s="45"/>
      <c r="C9" t="s">
        <v>78</v>
      </c>
    </row>
    <row r="10" spans="1:3" ht="15.75" thickBot="1">
      <c r="A10" s="85" t="s">
        <v>77</v>
      </c>
      <c r="B10" s="45"/>
      <c r="C10" t="s">
        <v>79</v>
      </c>
    </row>
    <row r="11" ht="15.75" thickBot="1"/>
    <row r="12" spans="6:17" ht="60.75" thickBot="1">
      <c r="F12" s="37" t="s">
        <v>101</v>
      </c>
      <c r="H12" s="37" t="s">
        <v>102</v>
      </c>
      <c r="J12" s="163" t="s">
        <v>72</v>
      </c>
      <c r="K12" s="164"/>
      <c r="L12" s="164"/>
      <c r="M12" s="164"/>
      <c r="N12" s="164"/>
      <c r="O12" s="164"/>
      <c r="P12" s="164"/>
      <c r="Q12" s="165"/>
    </row>
    <row r="13" spans="1:17" ht="24.75" customHeight="1" thickBot="1">
      <c r="A13" t="s">
        <v>60</v>
      </c>
      <c r="B13" s="158">
        <f>IEVADS!B6</f>
        <v>0</v>
      </c>
      <c r="C13" s="159"/>
      <c r="D13" s="159"/>
      <c r="E13" s="160"/>
      <c r="F13" s="38">
        <v>2500</v>
      </c>
      <c r="H13" s="38">
        <v>1800</v>
      </c>
      <c r="J13" s="149"/>
      <c r="K13" s="150"/>
      <c r="L13" s="150"/>
      <c r="M13" s="150"/>
      <c r="N13" s="150"/>
      <c r="O13" s="150"/>
      <c r="P13" s="150"/>
      <c r="Q13" s="151"/>
    </row>
    <row r="14" spans="10:17" ht="24.75" customHeight="1">
      <c r="J14" s="152"/>
      <c r="K14" s="153"/>
      <c r="L14" s="153"/>
      <c r="M14" s="153"/>
      <c r="N14" s="153"/>
      <c r="O14" s="153"/>
      <c r="P14" s="153"/>
      <c r="Q14" s="154"/>
    </row>
    <row r="15" spans="6:17" ht="24.75" customHeight="1" thickBot="1">
      <c r="F15" s="86" t="s">
        <v>140</v>
      </c>
      <c r="J15" s="155"/>
      <c r="K15" s="156"/>
      <c r="L15" s="156"/>
      <c r="M15" s="156"/>
      <c r="N15" s="156"/>
      <c r="O15" s="156"/>
      <c r="P15" s="156"/>
      <c r="Q15" s="157"/>
    </row>
    <row r="16" spans="1:9" ht="19.5" thickBot="1">
      <c r="A16" s="148" t="s">
        <v>73</v>
      </c>
      <c r="B16" s="148"/>
      <c r="C16" s="148"/>
      <c r="D16" s="148"/>
      <c r="E16" s="148"/>
      <c r="F16" s="148"/>
      <c r="G16" s="66">
        <f>(H13/F13-1)*-1</f>
        <v>0.28</v>
      </c>
      <c r="H16" s="31" t="s">
        <v>65</v>
      </c>
      <c r="I16" s="67" t="str">
        <f>IF(G16&gt;5%,"2punkti","1punkts")</f>
        <v>2punkti</v>
      </c>
    </row>
    <row r="20" spans="1:17" ht="18">
      <c r="A20" s="44" t="s">
        <v>130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ht="15" thickBot="1"/>
    <row r="22" spans="6:17" ht="60.75" thickBot="1">
      <c r="F22" s="65" t="s">
        <v>135</v>
      </c>
      <c r="G22" s="50"/>
      <c r="H22" s="65" t="s">
        <v>136</v>
      </c>
      <c r="J22" s="163" t="s">
        <v>72</v>
      </c>
      <c r="K22" s="164"/>
      <c r="L22" s="164"/>
      <c r="M22" s="164"/>
      <c r="N22" s="164"/>
      <c r="O22" s="164"/>
      <c r="P22" s="164"/>
      <c r="Q22" s="165"/>
    </row>
    <row r="23" spans="1:17" ht="24.75" customHeight="1" thickBot="1">
      <c r="A23" s="50" t="s">
        <v>60</v>
      </c>
      <c r="B23" s="158">
        <f>B13</f>
        <v>0</v>
      </c>
      <c r="C23" s="159"/>
      <c r="D23" s="159"/>
      <c r="E23" s="160"/>
      <c r="F23" s="38">
        <v>2500</v>
      </c>
      <c r="H23" s="38">
        <v>1800</v>
      </c>
      <c r="J23" s="149"/>
      <c r="K23" s="150"/>
      <c r="L23" s="150"/>
      <c r="M23" s="150"/>
      <c r="N23" s="150"/>
      <c r="O23" s="150"/>
      <c r="P23" s="150"/>
      <c r="Q23" s="151"/>
    </row>
    <row r="24" spans="10:17" ht="24.75" customHeight="1" thickBot="1">
      <c r="J24" s="152"/>
      <c r="K24" s="153"/>
      <c r="L24" s="153"/>
      <c r="M24" s="153"/>
      <c r="N24" s="153"/>
      <c r="O24" s="153"/>
      <c r="P24" s="153"/>
      <c r="Q24" s="154"/>
    </row>
    <row r="25" spans="1:17" ht="24.75" customHeight="1" thickBot="1">
      <c r="A25" s="148" t="s">
        <v>73</v>
      </c>
      <c r="B25" s="148"/>
      <c r="C25" s="148"/>
      <c r="D25" s="148"/>
      <c r="E25" s="148"/>
      <c r="F25" s="148"/>
      <c r="G25" s="66">
        <f>(H23/F23-1)*-1</f>
        <v>0.28</v>
      </c>
      <c r="H25" s="31" t="s">
        <v>65</v>
      </c>
      <c r="I25" s="67" t="str">
        <f>IF(G25&gt;5%,"2punkti","1punkts")</f>
        <v>2punkti</v>
      </c>
      <c r="J25" s="155"/>
      <c r="K25" s="156"/>
      <c r="L25" s="156"/>
      <c r="M25" s="156"/>
      <c r="N25" s="156"/>
      <c r="O25" s="156"/>
      <c r="P25" s="156"/>
      <c r="Q25" s="157"/>
    </row>
  </sheetData>
  <sheetProtection/>
  <mergeCells count="8">
    <mergeCell ref="J12:Q12"/>
    <mergeCell ref="J22:Q22"/>
    <mergeCell ref="A25:F25"/>
    <mergeCell ref="B13:E13"/>
    <mergeCell ref="J13:Q15"/>
    <mergeCell ref="A16:F16"/>
    <mergeCell ref="B23:E23"/>
    <mergeCell ref="J23:Q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D6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.8515625" style="0" customWidth="1"/>
    <col min="2" max="2" width="35.8515625" style="0" customWidth="1"/>
    <col min="3" max="3" width="19.57421875" style="0" customWidth="1"/>
    <col min="4" max="4" width="20.8515625" style="0" customWidth="1"/>
  </cols>
  <sheetData>
    <row r="2" spans="1:4" ht="15">
      <c r="A2" s="166" t="s">
        <v>107</v>
      </c>
      <c r="B2" s="166"/>
      <c r="C2" s="87" t="s">
        <v>105</v>
      </c>
      <c r="D2" s="87" t="s">
        <v>106</v>
      </c>
    </row>
    <row r="3" spans="1:4" ht="30">
      <c r="A3" s="121" t="s">
        <v>142</v>
      </c>
      <c r="B3" s="88" t="s">
        <v>144</v>
      </c>
      <c r="C3" s="122">
        <f>'DATI pieteikums 3.6.'!F13-'DATI pieteikums 3.6.'!H13</f>
        <v>700</v>
      </c>
      <c r="D3" s="122">
        <f>'DATI pieteikums 3.6.'!F23-'DATI pieteikums 3.6.'!H23</f>
        <v>700</v>
      </c>
    </row>
    <row r="4" spans="1:4" ht="30">
      <c r="A4" s="121" t="s">
        <v>143</v>
      </c>
      <c r="B4" s="88" t="s">
        <v>145</v>
      </c>
      <c r="C4" s="122">
        <f>'DATI pieteikums 3.5.'!F13-'DATI pieteikums 3.5.'!H13</f>
        <v>6</v>
      </c>
      <c r="D4" s="122">
        <f>'DATI pieteikums 3.5.'!F25-'DATI pieteikums 3.5.'!H25</f>
        <v>3.8333333333333304</v>
      </c>
    </row>
    <row r="5" spans="1:4" ht="45">
      <c r="A5" s="87" t="s">
        <v>108</v>
      </c>
      <c r="B5" s="88" t="s">
        <v>103</v>
      </c>
      <c r="C5" s="89">
        <f>'DATI pieteikums 3.5.'!G15</f>
        <v>0.19999999999999996</v>
      </c>
      <c r="D5" s="89">
        <f>'DATI pieteikums 3.5.'!G27</f>
        <v>0.31081081081081063</v>
      </c>
    </row>
    <row r="6" spans="1:4" ht="45">
      <c r="A6" s="87" t="s">
        <v>109</v>
      </c>
      <c r="B6" s="88" t="s">
        <v>104</v>
      </c>
      <c r="C6" s="89">
        <f>'DATI pieteikums 3.6.'!G16</f>
        <v>0.28</v>
      </c>
      <c r="D6" s="89">
        <f>'DATI pieteikums 3.6.'!G25</f>
        <v>0.28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93"/>
  <sheetViews>
    <sheetView zoomScale="90" zoomScaleNormal="90" zoomScalePageLayoutView="0" workbookViewId="0" topLeftCell="B76">
      <selection activeCell="H9" sqref="H9"/>
    </sheetView>
  </sheetViews>
  <sheetFormatPr defaultColWidth="9.140625" defaultRowHeight="15"/>
  <cols>
    <col min="1" max="1" width="24.28125" style="0" customWidth="1"/>
    <col min="2" max="2" width="20.00390625" style="0" customWidth="1"/>
    <col min="3" max="3" width="14.00390625" style="0" customWidth="1"/>
    <col min="4" max="4" width="14.28125" style="0" bestFit="1" customWidth="1"/>
    <col min="5" max="5" width="10.8515625" style="0" bestFit="1" customWidth="1"/>
    <col min="6" max="6" width="55.28125" style="0" bestFit="1" customWidth="1"/>
    <col min="7" max="9" width="11.28125" style="0" bestFit="1" customWidth="1"/>
    <col min="10" max="10" width="13.421875" style="0" bestFit="1" customWidth="1"/>
    <col min="11" max="11" width="19.8515625" style="0" bestFit="1" customWidth="1"/>
    <col min="12" max="12" width="16.00390625" style="0" customWidth="1"/>
    <col min="13" max="13" width="14.57421875" style="0" customWidth="1"/>
    <col min="15" max="16" width="23.7109375" style="0" customWidth="1"/>
  </cols>
  <sheetData>
    <row r="1" spans="7:8" ht="15.75" thickBot="1">
      <c r="G1" s="120"/>
      <c r="H1" t="s">
        <v>9</v>
      </c>
    </row>
    <row r="2" spans="3:12" ht="19.5" thickBot="1">
      <c r="C2" s="21" t="s">
        <v>84</v>
      </c>
      <c r="G2" s="189">
        <f>IEVADS!B6</f>
        <v>0</v>
      </c>
      <c r="H2" s="190"/>
      <c r="I2" s="190"/>
      <c r="J2" s="190"/>
      <c r="K2" s="190"/>
      <c r="L2" s="191"/>
    </row>
    <row r="3" spans="3:16" ht="75">
      <c r="C3" s="2" t="s">
        <v>4</v>
      </c>
      <c r="D3" s="2" t="s">
        <v>5</v>
      </c>
      <c r="E3" s="2" t="s">
        <v>6</v>
      </c>
      <c r="F3" s="6" t="s">
        <v>3</v>
      </c>
      <c r="G3" s="192" t="s">
        <v>22</v>
      </c>
      <c r="H3" s="193"/>
      <c r="I3" s="194"/>
      <c r="J3" s="40" t="s">
        <v>21</v>
      </c>
      <c r="K3" s="40" t="s">
        <v>27</v>
      </c>
      <c r="L3" s="40" t="s">
        <v>17</v>
      </c>
      <c r="M3" s="12" t="s">
        <v>20</v>
      </c>
      <c r="O3" s="12" t="s">
        <v>80</v>
      </c>
      <c r="P3" s="12" t="s">
        <v>48</v>
      </c>
    </row>
    <row r="4" spans="3:16" ht="15">
      <c r="C4" s="3"/>
      <c r="D4" s="3"/>
      <c r="E4" s="3"/>
      <c r="F4" s="3"/>
      <c r="G4" s="7" t="s">
        <v>0</v>
      </c>
      <c r="H4" s="1" t="s">
        <v>1</v>
      </c>
      <c r="I4" s="8" t="s">
        <v>2</v>
      </c>
      <c r="J4" s="13"/>
      <c r="K4" s="18"/>
      <c r="L4" s="18"/>
      <c r="M4" s="18"/>
      <c r="O4" s="18"/>
      <c r="P4" s="18"/>
    </row>
    <row r="5" spans="3:16" ht="15.75" thickBot="1">
      <c r="C5" s="4" t="s">
        <v>85</v>
      </c>
      <c r="D5" s="4"/>
      <c r="E5" s="4"/>
      <c r="F5" s="4"/>
      <c r="G5" s="9"/>
      <c r="H5" s="10"/>
      <c r="I5" s="11"/>
      <c r="J5" s="4"/>
      <c r="K5" s="19"/>
      <c r="L5" s="19"/>
      <c r="M5" s="20"/>
      <c r="O5" s="20"/>
      <c r="P5" s="20"/>
    </row>
    <row r="6" spans="1:16" ht="15">
      <c r="A6" s="198" t="str">
        <f>IEVADS!A13</f>
        <v>1.PROJEKTA IESNIEGUMA SAGATAVOŠANA</v>
      </c>
      <c r="B6" s="186" t="s">
        <v>67</v>
      </c>
      <c r="C6" s="102" t="s">
        <v>4</v>
      </c>
      <c r="D6" s="93" t="s">
        <v>15</v>
      </c>
      <c r="E6" s="93" t="s">
        <v>14</v>
      </c>
      <c r="F6" s="93" t="s">
        <v>51</v>
      </c>
      <c r="G6" s="90">
        <v>10</v>
      </c>
      <c r="H6" s="96">
        <v>9</v>
      </c>
      <c r="I6" s="97">
        <v>9</v>
      </c>
      <c r="J6" s="14">
        <f aca="true" t="shared" si="0" ref="J6:J11">AVERAGE(G6:I6)</f>
        <v>9.333333333333334</v>
      </c>
      <c r="K6" s="167">
        <f>AVERAGE(J6:J7)</f>
        <v>9.333333333333334</v>
      </c>
      <c r="L6" s="167">
        <f>K8-K6</f>
        <v>4.124999999999998</v>
      </c>
      <c r="M6" s="20"/>
      <c r="O6" s="176">
        <f>SUM(M13,M44,M75)</f>
        <v>4.7777777777777795</v>
      </c>
      <c r="P6" s="178">
        <f>O6/SUM(K15,K46,K77)*100</f>
        <v>11.961057023643955</v>
      </c>
    </row>
    <row r="7" spans="1:16" ht="15">
      <c r="A7" s="198"/>
      <c r="B7" s="187"/>
      <c r="C7" s="102" t="s">
        <v>4</v>
      </c>
      <c r="D7" s="95" t="s">
        <v>15</v>
      </c>
      <c r="E7" s="95" t="s">
        <v>14</v>
      </c>
      <c r="F7" s="95" t="s">
        <v>52</v>
      </c>
      <c r="G7" s="92">
        <v>9</v>
      </c>
      <c r="H7" s="98">
        <v>9</v>
      </c>
      <c r="I7" s="99">
        <v>10</v>
      </c>
      <c r="J7" s="15">
        <f t="shared" si="0"/>
        <v>9.333333333333334</v>
      </c>
      <c r="K7" s="168"/>
      <c r="L7" s="175"/>
      <c r="M7" s="20"/>
      <c r="O7" s="176"/>
      <c r="P7" s="178"/>
    </row>
    <row r="8" spans="1:16" ht="15">
      <c r="A8" s="198"/>
      <c r="B8" s="187"/>
      <c r="C8" s="102" t="s">
        <v>4</v>
      </c>
      <c r="D8" s="93" t="s">
        <v>16</v>
      </c>
      <c r="E8" s="93" t="s">
        <v>7</v>
      </c>
      <c r="F8" s="93" t="s">
        <v>51</v>
      </c>
      <c r="G8" s="90">
        <v>15</v>
      </c>
      <c r="H8" s="96">
        <v>16</v>
      </c>
      <c r="I8" s="97">
        <v>16</v>
      </c>
      <c r="J8" s="14">
        <f t="shared" si="0"/>
        <v>15.666666666666666</v>
      </c>
      <c r="K8" s="169">
        <f>AVERAGE(J8:J11)</f>
        <v>13.458333333333332</v>
      </c>
      <c r="L8" s="175"/>
      <c r="M8" s="20"/>
      <c r="O8" s="176"/>
      <c r="P8" s="178"/>
    </row>
    <row r="9" spans="1:16" ht="15">
      <c r="A9" s="198"/>
      <c r="B9" s="187"/>
      <c r="C9" s="102" t="s">
        <v>4</v>
      </c>
      <c r="D9" s="94" t="s">
        <v>16</v>
      </c>
      <c r="E9" s="94" t="s">
        <v>7</v>
      </c>
      <c r="F9" s="94" t="s">
        <v>52</v>
      </c>
      <c r="G9" s="91">
        <v>13</v>
      </c>
      <c r="H9" s="100">
        <v>12.5</v>
      </c>
      <c r="I9" s="101">
        <v>10</v>
      </c>
      <c r="J9" s="16">
        <f t="shared" si="0"/>
        <v>11.833333333333334</v>
      </c>
      <c r="K9" s="170"/>
      <c r="L9" s="175"/>
      <c r="M9" s="20"/>
      <c r="O9" s="176"/>
      <c r="P9" s="178"/>
    </row>
    <row r="10" spans="1:16" ht="15">
      <c r="A10" s="198"/>
      <c r="B10" s="187"/>
      <c r="C10" s="102" t="s">
        <v>4</v>
      </c>
      <c r="D10" s="94" t="s">
        <v>12</v>
      </c>
      <c r="E10" s="94" t="s">
        <v>8</v>
      </c>
      <c r="F10" s="94" t="s">
        <v>51</v>
      </c>
      <c r="G10" s="91">
        <v>12</v>
      </c>
      <c r="H10" s="100">
        <v>12</v>
      </c>
      <c r="I10" s="101">
        <v>11</v>
      </c>
      <c r="J10" s="16">
        <f t="shared" si="0"/>
        <v>11.666666666666666</v>
      </c>
      <c r="K10" s="170"/>
      <c r="L10" s="175"/>
      <c r="M10" s="20"/>
      <c r="O10" s="176"/>
      <c r="P10" s="178"/>
    </row>
    <row r="11" spans="1:16" ht="15.75" thickBot="1">
      <c r="A11" s="198"/>
      <c r="B11" s="188"/>
      <c r="C11" s="102" t="s">
        <v>4</v>
      </c>
      <c r="D11" s="95" t="s">
        <v>12</v>
      </c>
      <c r="E11" s="95" t="s">
        <v>8</v>
      </c>
      <c r="F11" s="95" t="s">
        <v>52</v>
      </c>
      <c r="G11" s="92">
        <v>14</v>
      </c>
      <c r="H11" s="98">
        <v>14</v>
      </c>
      <c r="I11" s="99">
        <v>16</v>
      </c>
      <c r="J11" s="15">
        <f t="shared" si="0"/>
        <v>14.666666666666666</v>
      </c>
      <c r="K11" s="171"/>
      <c r="L11" s="168"/>
      <c r="M11" s="20"/>
      <c r="O11" s="176"/>
      <c r="P11" s="178"/>
    </row>
    <row r="12" spans="1:16" ht="18.75">
      <c r="A12" s="118"/>
      <c r="B12" s="118"/>
      <c r="C12" s="4" t="s">
        <v>86</v>
      </c>
      <c r="D12" s="4"/>
      <c r="E12" s="4"/>
      <c r="F12" s="4"/>
      <c r="G12" s="9"/>
      <c r="H12" s="10"/>
      <c r="I12" s="11"/>
      <c r="J12" s="17"/>
      <c r="K12" s="19"/>
      <c r="L12" s="19"/>
      <c r="M12" s="20"/>
      <c r="O12" s="176"/>
      <c r="P12" s="178"/>
    </row>
    <row r="13" spans="1:16" ht="15">
      <c r="A13" s="195" t="str">
        <f>IEVADS!A17</f>
        <v>2.PIRMS PROJEKTA ĪSTENOŠANAS</v>
      </c>
      <c r="B13" s="118"/>
      <c r="C13" s="93" t="s">
        <v>10</v>
      </c>
      <c r="D13" s="93" t="s">
        <v>15</v>
      </c>
      <c r="E13" s="93" t="s">
        <v>14</v>
      </c>
      <c r="F13" s="93" t="s">
        <v>51</v>
      </c>
      <c r="G13" s="90">
        <v>10</v>
      </c>
      <c r="H13" s="96">
        <v>9</v>
      </c>
      <c r="I13" s="97">
        <v>10</v>
      </c>
      <c r="J13" s="14">
        <f aca="true" t="shared" si="1" ref="J13:J20">AVERAGE(G13:I13)</f>
        <v>9.666666666666666</v>
      </c>
      <c r="K13" s="167">
        <f>AVERAGE(J13:J14)</f>
        <v>9.666666666666666</v>
      </c>
      <c r="L13" s="169">
        <f>K15-K13</f>
        <v>3.6944444444444464</v>
      </c>
      <c r="M13" s="180">
        <f>L13-L22</f>
        <v>1.4722222222222232</v>
      </c>
      <c r="O13" s="176"/>
      <c r="P13" s="178"/>
    </row>
    <row r="14" spans="1:16" ht="15">
      <c r="A14" s="195"/>
      <c r="B14" s="118"/>
      <c r="C14" s="95" t="s">
        <v>10</v>
      </c>
      <c r="D14" s="95" t="s">
        <v>15</v>
      </c>
      <c r="E14" s="95" t="s">
        <v>14</v>
      </c>
      <c r="F14" s="95" t="s">
        <v>52</v>
      </c>
      <c r="G14" s="92">
        <v>9</v>
      </c>
      <c r="H14" s="98">
        <v>10</v>
      </c>
      <c r="I14" s="99">
        <v>10</v>
      </c>
      <c r="J14" s="15">
        <f t="shared" si="1"/>
        <v>9.666666666666666</v>
      </c>
      <c r="K14" s="168"/>
      <c r="L14" s="170"/>
      <c r="M14" s="181"/>
      <c r="O14" s="176"/>
      <c r="P14" s="178"/>
    </row>
    <row r="15" spans="1:16" ht="15">
      <c r="A15" s="195"/>
      <c r="B15" s="118"/>
      <c r="C15" s="93" t="s">
        <v>10</v>
      </c>
      <c r="D15" s="93" t="s">
        <v>16</v>
      </c>
      <c r="E15" s="93" t="s">
        <v>7</v>
      </c>
      <c r="F15" s="93" t="s">
        <v>51</v>
      </c>
      <c r="G15" s="90">
        <v>15</v>
      </c>
      <c r="H15" s="96">
        <v>16</v>
      </c>
      <c r="I15" s="97">
        <v>16</v>
      </c>
      <c r="J15" s="14">
        <f t="shared" si="1"/>
        <v>15.666666666666666</v>
      </c>
      <c r="K15" s="169">
        <f>(J15+J16+J17+J18+J19+J20)/6</f>
        <v>13.361111111111112</v>
      </c>
      <c r="L15" s="170"/>
      <c r="M15" s="181"/>
      <c r="O15" s="176"/>
      <c r="P15" s="178"/>
    </row>
    <row r="16" spans="1:16" ht="15">
      <c r="A16" s="195"/>
      <c r="B16" s="118"/>
      <c r="C16" s="94" t="s">
        <v>10</v>
      </c>
      <c r="D16" s="94" t="s">
        <v>16</v>
      </c>
      <c r="E16" s="94" t="s">
        <v>7</v>
      </c>
      <c r="F16" s="94" t="s">
        <v>52</v>
      </c>
      <c r="G16" s="91">
        <v>13</v>
      </c>
      <c r="H16" s="100">
        <v>12.5</v>
      </c>
      <c r="I16" s="101">
        <v>10</v>
      </c>
      <c r="J16" s="16">
        <f t="shared" si="1"/>
        <v>11.833333333333334</v>
      </c>
      <c r="K16" s="170"/>
      <c r="L16" s="170"/>
      <c r="M16" s="181"/>
      <c r="O16" s="176"/>
      <c r="P16" s="178"/>
    </row>
    <row r="17" spans="1:16" ht="15">
      <c r="A17" s="195"/>
      <c r="B17" s="118"/>
      <c r="C17" s="94" t="s">
        <v>11</v>
      </c>
      <c r="D17" s="94" t="s">
        <v>18</v>
      </c>
      <c r="E17" s="94" t="s">
        <v>8</v>
      </c>
      <c r="F17" s="94" t="s">
        <v>51</v>
      </c>
      <c r="G17" s="91">
        <v>12</v>
      </c>
      <c r="H17" s="100">
        <v>12</v>
      </c>
      <c r="I17" s="101">
        <v>11</v>
      </c>
      <c r="J17" s="16">
        <f t="shared" si="1"/>
        <v>11.666666666666666</v>
      </c>
      <c r="K17" s="170"/>
      <c r="L17" s="170"/>
      <c r="M17" s="181"/>
      <c r="O17" s="176"/>
      <c r="P17" s="178"/>
    </row>
    <row r="18" spans="1:16" ht="15">
      <c r="A18" s="195"/>
      <c r="B18" s="118"/>
      <c r="C18" s="94" t="s">
        <v>11</v>
      </c>
      <c r="D18" s="94" t="s">
        <v>18</v>
      </c>
      <c r="E18" s="94" t="s">
        <v>8</v>
      </c>
      <c r="F18" s="94" t="s">
        <v>52</v>
      </c>
      <c r="G18" s="91">
        <v>14</v>
      </c>
      <c r="H18" s="100">
        <v>14</v>
      </c>
      <c r="I18" s="101">
        <v>16</v>
      </c>
      <c r="J18" s="16">
        <f t="shared" si="1"/>
        <v>14.666666666666666</v>
      </c>
      <c r="K18" s="170"/>
      <c r="L18" s="170"/>
      <c r="M18" s="181"/>
      <c r="O18" s="176"/>
      <c r="P18" s="178"/>
    </row>
    <row r="19" spans="1:16" ht="15">
      <c r="A19" s="195"/>
      <c r="B19" s="118"/>
      <c r="C19" s="94" t="s">
        <v>13</v>
      </c>
      <c r="D19" s="94" t="s">
        <v>19</v>
      </c>
      <c r="E19" s="94" t="s">
        <v>7</v>
      </c>
      <c r="F19" s="94" t="s">
        <v>51</v>
      </c>
      <c r="G19" s="91">
        <v>12</v>
      </c>
      <c r="H19" s="100">
        <v>12</v>
      </c>
      <c r="I19" s="101">
        <v>11</v>
      </c>
      <c r="J19" s="16">
        <f t="shared" si="1"/>
        <v>11.666666666666666</v>
      </c>
      <c r="K19" s="170"/>
      <c r="L19" s="170"/>
      <c r="M19" s="181"/>
      <c r="O19" s="176"/>
      <c r="P19" s="178"/>
    </row>
    <row r="20" spans="1:16" ht="15">
      <c r="A20" s="195"/>
      <c r="B20" s="118"/>
      <c r="C20" s="95" t="s">
        <v>13</v>
      </c>
      <c r="D20" s="95" t="s">
        <v>19</v>
      </c>
      <c r="E20" s="95" t="s">
        <v>7</v>
      </c>
      <c r="F20" s="95" t="s">
        <v>52</v>
      </c>
      <c r="G20" s="92">
        <v>14</v>
      </c>
      <c r="H20" s="98">
        <v>14</v>
      </c>
      <c r="I20" s="99">
        <v>16</v>
      </c>
      <c r="J20" s="15">
        <f t="shared" si="1"/>
        <v>14.666666666666666</v>
      </c>
      <c r="K20" s="171"/>
      <c r="L20" s="171"/>
      <c r="M20" s="181"/>
      <c r="O20" s="176"/>
      <c r="P20" s="178"/>
    </row>
    <row r="21" spans="1:16" ht="15">
      <c r="A21" s="118"/>
      <c r="B21" s="118"/>
      <c r="C21" s="4" t="s">
        <v>87</v>
      </c>
      <c r="D21" s="4"/>
      <c r="E21" s="4"/>
      <c r="F21" s="4"/>
      <c r="G21" s="9"/>
      <c r="H21" s="10"/>
      <c r="I21" s="11"/>
      <c r="J21" s="17"/>
      <c r="K21" s="19"/>
      <c r="L21" s="19"/>
      <c r="M21" s="181"/>
      <c r="O21" s="176"/>
      <c r="P21" s="178"/>
    </row>
    <row r="22" spans="1:16" ht="15">
      <c r="A22" s="195" t="str">
        <f>IEVADS!A21</f>
        <v>3.PĒC PROJEKTA IEVIEŠANAS</v>
      </c>
      <c r="B22" s="118"/>
      <c r="C22" s="93" t="s">
        <v>10</v>
      </c>
      <c r="D22" s="93" t="s">
        <v>15</v>
      </c>
      <c r="E22" s="93" t="s">
        <v>14</v>
      </c>
      <c r="F22" s="93" t="s">
        <v>51</v>
      </c>
      <c r="G22" s="90">
        <v>10</v>
      </c>
      <c r="H22" s="96">
        <v>9</v>
      </c>
      <c r="I22" s="97">
        <v>11</v>
      </c>
      <c r="J22" s="14">
        <f aca="true" t="shared" si="2" ref="J22:J29">AVERAGE(G22:I22)</f>
        <v>10</v>
      </c>
      <c r="K22" s="167">
        <f>AVERAGE(J22:J23)</f>
        <v>10.083333333333332</v>
      </c>
      <c r="L22" s="169">
        <f>K24-K22</f>
        <v>2.222222222222223</v>
      </c>
      <c r="M22" s="181"/>
      <c r="O22" s="176"/>
      <c r="P22" s="178"/>
    </row>
    <row r="23" spans="1:16" ht="15">
      <c r="A23" s="195"/>
      <c r="B23" s="118"/>
      <c r="C23" s="95" t="s">
        <v>10</v>
      </c>
      <c r="D23" s="95" t="s">
        <v>15</v>
      </c>
      <c r="E23" s="95" t="s">
        <v>14</v>
      </c>
      <c r="F23" s="95" t="s">
        <v>52</v>
      </c>
      <c r="G23" s="92">
        <v>10</v>
      </c>
      <c r="H23" s="98">
        <v>10.5</v>
      </c>
      <c r="I23" s="99">
        <v>10</v>
      </c>
      <c r="J23" s="15">
        <f t="shared" si="2"/>
        <v>10.166666666666666</v>
      </c>
      <c r="K23" s="168"/>
      <c r="L23" s="170"/>
      <c r="M23" s="181"/>
      <c r="O23" s="176"/>
      <c r="P23" s="178"/>
    </row>
    <row r="24" spans="1:16" ht="15">
      <c r="A24" s="195"/>
      <c r="B24" s="118"/>
      <c r="C24" s="93" t="s">
        <v>10</v>
      </c>
      <c r="D24" s="93" t="s">
        <v>16</v>
      </c>
      <c r="E24" s="93" t="s">
        <v>7</v>
      </c>
      <c r="F24" s="93" t="s">
        <v>51</v>
      </c>
      <c r="G24" s="90">
        <v>14</v>
      </c>
      <c r="H24" s="96">
        <v>14.5</v>
      </c>
      <c r="I24" s="97">
        <v>15</v>
      </c>
      <c r="J24" s="14">
        <f t="shared" si="2"/>
        <v>14.5</v>
      </c>
      <c r="K24" s="169">
        <f>(J24+J25+J26+J27+J28+J29)/6</f>
        <v>12.305555555555555</v>
      </c>
      <c r="L24" s="170"/>
      <c r="M24" s="181"/>
      <c r="O24" s="176"/>
      <c r="P24" s="178"/>
    </row>
    <row r="25" spans="1:16" ht="15">
      <c r="A25" s="195"/>
      <c r="B25" s="118"/>
      <c r="C25" s="94" t="s">
        <v>10</v>
      </c>
      <c r="D25" s="94" t="s">
        <v>16</v>
      </c>
      <c r="E25" s="94" t="s">
        <v>7</v>
      </c>
      <c r="F25" s="94" t="s">
        <v>52</v>
      </c>
      <c r="G25" s="91">
        <v>12</v>
      </c>
      <c r="H25" s="100">
        <v>10</v>
      </c>
      <c r="I25" s="101">
        <v>11.5</v>
      </c>
      <c r="J25" s="16">
        <f t="shared" si="2"/>
        <v>11.166666666666666</v>
      </c>
      <c r="K25" s="170"/>
      <c r="L25" s="170"/>
      <c r="M25" s="181"/>
      <c r="O25" s="176"/>
      <c r="P25" s="178"/>
    </row>
    <row r="26" spans="1:16" ht="15">
      <c r="A26" s="195"/>
      <c r="B26" s="118"/>
      <c r="C26" s="94" t="s">
        <v>11</v>
      </c>
      <c r="D26" s="94" t="s">
        <v>18</v>
      </c>
      <c r="E26" s="94" t="s">
        <v>8</v>
      </c>
      <c r="F26" s="94" t="s">
        <v>51</v>
      </c>
      <c r="G26" s="91">
        <v>10</v>
      </c>
      <c r="H26" s="100">
        <v>10.5</v>
      </c>
      <c r="I26" s="101">
        <v>11.5</v>
      </c>
      <c r="J26" s="16">
        <f t="shared" si="2"/>
        <v>10.666666666666666</v>
      </c>
      <c r="K26" s="170"/>
      <c r="L26" s="170"/>
      <c r="M26" s="181"/>
      <c r="O26" s="176"/>
      <c r="P26" s="178"/>
    </row>
    <row r="27" spans="1:16" ht="15">
      <c r="A27" s="195"/>
      <c r="B27" s="118"/>
      <c r="C27" s="94" t="s">
        <v>11</v>
      </c>
      <c r="D27" s="94" t="s">
        <v>18</v>
      </c>
      <c r="E27" s="94" t="s">
        <v>8</v>
      </c>
      <c r="F27" s="94" t="s">
        <v>52</v>
      </c>
      <c r="G27" s="91">
        <v>13</v>
      </c>
      <c r="H27" s="100">
        <v>12.5</v>
      </c>
      <c r="I27" s="101">
        <v>15</v>
      </c>
      <c r="J27" s="16">
        <f t="shared" si="2"/>
        <v>13.5</v>
      </c>
      <c r="K27" s="170"/>
      <c r="L27" s="170"/>
      <c r="M27" s="181"/>
      <c r="O27" s="176"/>
      <c r="P27" s="178"/>
    </row>
    <row r="28" spans="1:16" ht="15">
      <c r="A28" s="195"/>
      <c r="B28" s="118"/>
      <c r="C28" s="94" t="s">
        <v>13</v>
      </c>
      <c r="D28" s="94" t="s">
        <v>19</v>
      </c>
      <c r="E28" s="94" t="s">
        <v>7</v>
      </c>
      <c r="F28" s="94" t="s">
        <v>51</v>
      </c>
      <c r="G28" s="91">
        <v>11</v>
      </c>
      <c r="H28" s="100">
        <v>10</v>
      </c>
      <c r="I28" s="101">
        <v>11.5</v>
      </c>
      <c r="J28" s="16">
        <f t="shared" si="2"/>
        <v>10.833333333333334</v>
      </c>
      <c r="K28" s="170"/>
      <c r="L28" s="170"/>
      <c r="M28" s="181"/>
      <c r="O28" s="176"/>
      <c r="P28" s="178"/>
    </row>
    <row r="29" spans="1:16" ht="15">
      <c r="A29" s="195"/>
      <c r="B29" s="118"/>
      <c r="C29" s="95" t="s">
        <v>13</v>
      </c>
      <c r="D29" s="95" t="s">
        <v>19</v>
      </c>
      <c r="E29" s="95" t="s">
        <v>7</v>
      </c>
      <c r="F29" s="95" t="s">
        <v>52</v>
      </c>
      <c r="G29" s="92">
        <v>13</v>
      </c>
      <c r="H29" s="98">
        <v>12.5</v>
      </c>
      <c r="I29" s="99">
        <v>14</v>
      </c>
      <c r="J29" s="15">
        <f t="shared" si="2"/>
        <v>13.166666666666666</v>
      </c>
      <c r="K29" s="171"/>
      <c r="L29" s="171"/>
      <c r="M29" s="182"/>
      <c r="O29" s="176"/>
      <c r="P29" s="178"/>
    </row>
    <row r="30" spans="3:16" ht="15">
      <c r="C30" s="22" t="s">
        <v>23</v>
      </c>
      <c r="O30" s="176"/>
      <c r="P30" s="178"/>
    </row>
    <row r="31" spans="3:16" ht="15">
      <c r="C31" s="22" t="s">
        <v>83</v>
      </c>
      <c r="O31" s="176"/>
      <c r="P31" s="178"/>
    </row>
    <row r="32" spans="15:16" ht="15.75" thickBot="1">
      <c r="O32" s="176"/>
      <c r="P32" s="178"/>
    </row>
    <row r="33" spans="3:16" ht="19.5" thickBot="1">
      <c r="C33" s="21" t="s">
        <v>88</v>
      </c>
      <c r="G33" s="189">
        <f>IEVADS!B7</f>
        <v>0</v>
      </c>
      <c r="H33" s="190"/>
      <c r="I33" s="190"/>
      <c r="J33" s="190"/>
      <c r="K33" s="190"/>
      <c r="L33" s="191"/>
      <c r="O33" s="176"/>
      <c r="P33" s="178"/>
    </row>
    <row r="34" spans="3:16" ht="75">
      <c r="C34" s="2" t="s">
        <v>4</v>
      </c>
      <c r="D34" s="2" t="s">
        <v>5</v>
      </c>
      <c r="E34" s="2" t="s">
        <v>6</v>
      </c>
      <c r="F34" s="6" t="s">
        <v>3</v>
      </c>
      <c r="G34" s="172" t="s">
        <v>22</v>
      </c>
      <c r="H34" s="173"/>
      <c r="I34" s="174"/>
      <c r="J34" s="12" t="s">
        <v>21</v>
      </c>
      <c r="K34" s="12" t="s">
        <v>24</v>
      </c>
      <c r="L34" s="12" t="s">
        <v>25</v>
      </c>
      <c r="M34" s="12" t="s">
        <v>26</v>
      </c>
      <c r="O34" s="176"/>
      <c r="P34" s="178"/>
    </row>
    <row r="35" spans="3:16" ht="15">
      <c r="C35" s="3"/>
      <c r="D35" s="3"/>
      <c r="E35" s="3"/>
      <c r="F35" s="3"/>
      <c r="G35" s="7" t="s">
        <v>0</v>
      </c>
      <c r="H35" s="1" t="s">
        <v>1</v>
      </c>
      <c r="I35" s="8" t="s">
        <v>2</v>
      </c>
      <c r="J35" s="13"/>
      <c r="K35" s="18"/>
      <c r="L35" s="18"/>
      <c r="M35" s="18"/>
      <c r="O35" s="176"/>
      <c r="P35" s="178"/>
    </row>
    <row r="36" spans="3:16" ht="15.75" thickBot="1">
      <c r="C36" s="4" t="s">
        <v>89</v>
      </c>
      <c r="D36" s="4"/>
      <c r="E36" s="4"/>
      <c r="F36" s="4"/>
      <c r="G36" s="9"/>
      <c r="H36" s="10"/>
      <c r="I36" s="11"/>
      <c r="J36" s="4"/>
      <c r="K36" s="19"/>
      <c r="L36" s="19"/>
      <c r="M36" s="20"/>
      <c r="O36" s="176"/>
      <c r="P36" s="178"/>
    </row>
    <row r="37" spans="1:16" ht="15">
      <c r="A37" s="198" t="str">
        <f>A68</f>
        <v>1.PROJEKTA IESNIEGUMA SAGATAVOŠANA</v>
      </c>
      <c r="B37" s="186" t="s">
        <v>67</v>
      </c>
      <c r="C37" s="102" t="s">
        <v>4</v>
      </c>
      <c r="D37" s="93" t="s">
        <v>15</v>
      </c>
      <c r="E37" s="93" t="s">
        <v>14</v>
      </c>
      <c r="F37" s="93" t="s">
        <v>31</v>
      </c>
      <c r="G37" s="90">
        <v>8</v>
      </c>
      <c r="H37" s="96">
        <v>7</v>
      </c>
      <c r="I37" s="97">
        <v>7</v>
      </c>
      <c r="J37" s="14">
        <f aca="true" t="shared" si="3" ref="J37:J42">AVERAGE(G37:I37)</f>
        <v>7.333333333333333</v>
      </c>
      <c r="K37" s="167">
        <f>AVERAGE(J37:J38)</f>
        <v>7.333333333333333</v>
      </c>
      <c r="L37" s="167">
        <f>K39-K37</f>
        <v>4.124999999999999</v>
      </c>
      <c r="M37" s="20"/>
      <c r="O37" s="176"/>
      <c r="P37" s="178"/>
    </row>
    <row r="38" spans="1:16" ht="15">
      <c r="A38" s="198"/>
      <c r="B38" s="187"/>
      <c r="C38" s="102" t="s">
        <v>4</v>
      </c>
      <c r="D38" s="95" t="s">
        <v>15</v>
      </c>
      <c r="E38" s="95" t="s">
        <v>14</v>
      </c>
      <c r="F38" s="95" t="s">
        <v>32</v>
      </c>
      <c r="G38" s="92">
        <v>7</v>
      </c>
      <c r="H38" s="98">
        <v>7</v>
      </c>
      <c r="I38" s="99">
        <v>8</v>
      </c>
      <c r="J38" s="15">
        <f t="shared" si="3"/>
        <v>7.333333333333333</v>
      </c>
      <c r="K38" s="168"/>
      <c r="L38" s="175"/>
      <c r="M38" s="20"/>
      <c r="O38" s="176"/>
      <c r="P38" s="178"/>
    </row>
    <row r="39" spans="1:16" ht="15">
      <c r="A39" s="198"/>
      <c r="B39" s="187"/>
      <c r="C39" s="102" t="s">
        <v>4</v>
      </c>
      <c r="D39" s="93" t="s">
        <v>16</v>
      </c>
      <c r="E39" s="93" t="s">
        <v>7</v>
      </c>
      <c r="F39" s="93" t="s">
        <v>31</v>
      </c>
      <c r="G39" s="90">
        <v>13</v>
      </c>
      <c r="H39" s="96">
        <v>14</v>
      </c>
      <c r="I39" s="97">
        <v>14</v>
      </c>
      <c r="J39" s="14">
        <f t="shared" si="3"/>
        <v>13.666666666666666</v>
      </c>
      <c r="K39" s="169">
        <f>AVERAGE(J39:J42)</f>
        <v>11.458333333333332</v>
      </c>
      <c r="L39" s="175"/>
      <c r="M39" s="20"/>
      <c r="O39" s="176"/>
      <c r="P39" s="178"/>
    </row>
    <row r="40" spans="1:16" ht="15">
      <c r="A40" s="198"/>
      <c r="B40" s="187"/>
      <c r="C40" s="102" t="s">
        <v>4</v>
      </c>
      <c r="D40" s="94" t="s">
        <v>16</v>
      </c>
      <c r="E40" s="94" t="s">
        <v>7</v>
      </c>
      <c r="F40" s="94" t="s">
        <v>32</v>
      </c>
      <c r="G40" s="91">
        <v>11</v>
      </c>
      <c r="H40" s="100">
        <v>10.5</v>
      </c>
      <c r="I40" s="101">
        <v>8</v>
      </c>
      <c r="J40" s="16">
        <f t="shared" si="3"/>
        <v>9.833333333333334</v>
      </c>
      <c r="K40" s="170"/>
      <c r="L40" s="175"/>
      <c r="M40" s="20"/>
      <c r="O40" s="176"/>
      <c r="P40" s="178"/>
    </row>
    <row r="41" spans="1:16" ht="15">
      <c r="A41" s="198"/>
      <c r="B41" s="187"/>
      <c r="C41" s="102" t="s">
        <v>4</v>
      </c>
      <c r="D41" s="94" t="s">
        <v>12</v>
      </c>
      <c r="E41" s="94" t="s">
        <v>8</v>
      </c>
      <c r="F41" s="94" t="s">
        <v>31</v>
      </c>
      <c r="G41" s="91">
        <v>10</v>
      </c>
      <c r="H41" s="100">
        <v>10</v>
      </c>
      <c r="I41" s="101">
        <v>9</v>
      </c>
      <c r="J41" s="16">
        <f t="shared" si="3"/>
        <v>9.666666666666666</v>
      </c>
      <c r="K41" s="170"/>
      <c r="L41" s="175"/>
      <c r="M41" s="20"/>
      <c r="O41" s="176"/>
      <c r="P41" s="178"/>
    </row>
    <row r="42" spans="1:16" ht="15.75" thickBot="1">
      <c r="A42" s="198"/>
      <c r="B42" s="188"/>
      <c r="C42" s="102" t="s">
        <v>4</v>
      </c>
      <c r="D42" s="95" t="s">
        <v>12</v>
      </c>
      <c r="E42" s="95" t="s">
        <v>8</v>
      </c>
      <c r="F42" s="95" t="s">
        <v>32</v>
      </c>
      <c r="G42" s="92">
        <v>12</v>
      </c>
      <c r="H42" s="98">
        <v>12</v>
      </c>
      <c r="I42" s="99">
        <v>14</v>
      </c>
      <c r="J42" s="15">
        <f t="shared" si="3"/>
        <v>12.666666666666666</v>
      </c>
      <c r="K42" s="171"/>
      <c r="L42" s="168"/>
      <c r="M42" s="20"/>
      <c r="O42" s="176"/>
      <c r="P42" s="178"/>
    </row>
    <row r="43" spans="1:16" ht="15">
      <c r="A43" s="118"/>
      <c r="B43" s="118"/>
      <c r="C43" s="4" t="s">
        <v>90</v>
      </c>
      <c r="D43" s="4"/>
      <c r="E43" s="4"/>
      <c r="F43" s="4"/>
      <c r="G43" s="9"/>
      <c r="H43" s="10"/>
      <c r="I43" s="11"/>
      <c r="J43" s="17"/>
      <c r="K43" s="19"/>
      <c r="L43" s="19"/>
      <c r="M43" s="20"/>
      <c r="O43" s="176"/>
      <c r="P43" s="178"/>
    </row>
    <row r="44" spans="1:16" ht="15">
      <c r="A44" s="195" t="str">
        <f>A75</f>
        <v>2.PIRMS PROJEKTA ĪSTENOŠANAS</v>
      </c>
      <c r="B44" s="118"/>
      <c r="C44" s="93" t="s">
        <v>10</v>
      </c>
      <c r="D44" s="93" t="s">
        <v>15</v>
      </c>
      <c r="E44" s="93" t="s">
        <v>14</v>
      </c>
      <c r="F44" s="93" t="s">
        <v>31</v>
      </c>
      <c r="G44" s="90">
        <v>8</v>
      </c>
      <c r="H44" s="96">
        <v>7</v>
      </c>
      <c r="I44" s="97">
        <v>8</v>
      </c>
      <c r="J44" s="14">
        <f aca="true" t="shared" si="4" ref="J44:J51">AVERAGE(G44:I44)</f>
        <v>7.666666666666667</v>
      </c>
      <c r="K44" s="167">
        <f>AVERAGE(J44:J45)</f>
        <v>7.666666666666667</v>
      </c>
      <c r="L44" s="169">
        <f>K46-K44</f>
        <v>3.749999999999999</v>
      </c>
      <c r="M44" s="180">
        <f>L44-L53</f>
        <v>1.8055555555555545</v>
      </c>
      <c r="O44" s="176"/>
      <c r="P44" s="178"/>
    </row>
    <row r="45" spans="1:16" ht="15">
      <c r="A45" s="195"/>
      <c r="B45" s="118"/>
      <c r="C45" s="95" t="s">
        <v>10</v>
      </c>
      <c r="D45" s="95" t="s">
        <v>15</v>
      </c>
      <c r="E45" s="95" t="s">
        <v>14</v>
      </c>
      <c r="F45" s="95" t="s">
        <v>32</v>
      </c>
      <c r="G45" s="92">
        <v>7</v>
      </c>
      <c r="H45" s="98">
        <v>8</v>
      </c>
      <c r="I45" s="99">
        <v>8</v>
      </c>
      <c r="J45" s="15">
        <f t="shared" si="4"/>
        <v>7.666666666666667</v>
      </c>
      <c r="K45" s="168"/>
      <c r="L45" s="170"/>
      <c r="M45" s="181"/>
      <c r="O45" s="176"/>
      <c r="P45" s="178"/>
    </row>
    <row r="46" spans="1:16" ht="15">
      <c r="A46" s="195"/>
      <c r="B46" s="118"/>
      <c r="C46" s="93" t="s">
        <v>10</v>
      </c>
      <c r="D46" s="93" t="s">
        <v>16</v>
      </c>
      <c r="E46" s="93" t="s">
        <v>7</v>
      </c>
      <c r="F46" s="93" t="s">
        <v>31</v>
      </c>
      <c r="G46" s="90">
        <v>13</v>
      </c>
      <c r="H46" s="96">
        <v>14</v>
      </c>
      <c r="I46" s="97">
        <v>13</v>
      </c>
      <c r="J46" s="14">
        <f t="shared" si="4"/>
        <v>13.333333333333334</v>
      </c>
      <c r="K46" s="169">
        <f>(J46+J47+J48+J49+J50+J51)/6</f>
        <v>11.416666666666666</v>
      </c>
      <c r="L46" s="170"/>
      <c r="M46" s="181"/>
      <c r="O46" s="176"/>
      <c r="P46" s="178"/>
    </row>
    <row r="47" spans="1:16" ht="15">
      <c r="A47" s="195"/>
      <c r="B47" s="118"/>
      <c r="C47" s="94" t="s">
        <v>10</v>
      </c>
      <c r="D47" s="94" t="s">
        <v>16</v>
      </c>
      <c r="E47" s="94" t="s">
        <v>7</v>
      </c>
      <c r="F47" s="94" t="s">
        <v>32</v>
      </c>
      <c r="G47" s="91">
        <v>11</v>
      </c>
      <c r="H47" s="100">
        <v>10.5</v>
      </c>
      <c r="I47" s="101">
        <v>9</v>
      </c>
      <c r="J47" s="16">
        <f t="shared" si="4"/>
        <v>10.166666666666666</v>
      </c>
      <c r="K47" s="170"/>
      <c r="L47" s="170"/>
      <c r="M47" s="181"/>
      <c r="O47" s="176"/>
      <c r="P47" s="178"/>
    </row>
    <row r="48" spans="1:16" ht="15">
      <c r="A48" s="195"/>
      <c r="B48" s="118"/>
      <c r="C48" s="94" t="s">
        <v>11</v>
      </c>
      <c r="D48" s="94" t="s">
        <v>18</v>
      </c>
      <c r="E48" s="94" t="s">
        <v>8</v>
      </c>
      <c r="F48" s="94" t="s">
        <v>31</v>
      </c>
      <c r="G48" s="91">
        <v>9</v>
      </c>
      <c r="H48" s="100">
        <v>10</v>
      </c>
      <c r="I48" s="101">
        <v>9</v>
      </c>
      <c r="J48" s="16">
        <f t="shared" si="4"/>
        <v>9.333333333333334</v>
      </c>
      <c r="K48" s="170"/>
      <c r="L48" s="170"/>
      <c r="M48" s="181"/>
      <c r="O48" s="176"/>
      <c r="P48" s="178"/>
    </row>
    <row r="49" spans="1:16" ht="15">
      <c r="A49" s="195"/>
      <c r="B49" s="118"/>
      <c r="C49" s="94" t="s">
        <v>11</v>
      </c>
      <c r="D49" s="94" t="s">
        <v>18</v>
      </c>
      <c r="E49" s="94" t="s">
        <v>8</v>
      </c>
      <c r="F49" s="94" t="s">
        <v>32</v>
      </c>
      <c r="G49" s="91">
        <v>13</v>
      </c>
      <c r="H49" s="100">
        <v>12</v>
      </c>
      <c r="I49" s="101">
        <v>14</v>
      </c>
      <c r="J49" s="16">
        <f t="shared" si="4"/>
        <v>13</v>
      </c>
      <c r="K49" s="170"/>
      <c r="L49" s="170"/>
      <c r="M49" s="181"/>
      <c r="O49" s="176"/>
      <c r="P49" s="178"/>
    </row>
    <row r="50" spans="1:16" ht="15">
      <c r="A50" s="195"/>
      <c r="B50" s="118"/>
      <c r="C50" s="94" t="s">
        <v>13</v>
      </c>
      <c r="D50" s="94" t="s">
        <v>19</v>
      </c>
      <c r="E50" s="94" t="s">
        <v>7</v>
      </c>
      <c r="F50" s="94" t="s">
        <v>31</v>
      </c>
      <c r="G50" s="91">
        <v>10</v>
      </c>
      <c r="H50" s="100">
        <v>9</v>
      </c>
      <c r="I50" s="101">
        <v>9</v>
      </c>
      <c r="J50" s="16">
        <f t="shared" si="4"/>
        <v>9.333333333333334</v>
      </c>
      <c r="K50" s="170"/>
      <c r="L50" s="170"/>
      <c r="M50" s="181"/>
      <c r="O50" s="176"/>
      <c r="P50" s="178"/>
    </row>
    <row r="51" spans="1:16" ht="15">
      <c r="A51" s="195"/>
      <c r="B51" s="118"/>
      <c r="C51" s="95" t="s">
        <v>13</v>
      </c>
      <c r="D51" s="95" t="s">
        <v>19</v>
      </c>
      <c r="E51" s="95" t="s">
        <v>7</v>
      </c>
      <c r="F51" s="95" t="s">
        <v>32</v>
      </c>
      <c r="G51" s="92">
        <v>12</v>
      </c>
      <c r="H51" s="98">
        <v>14</v>
      </c>
      <c r="I51" s="99">
        <v>14</v>
      </c>
      <c r="J51" s="15">
        <f t="shared" si="4"/>
        <v>13.333333333333334</v>
      </c>
      <c r="K51" s="171"/>
      <c r="L51" s="171"/>
      <c r="M51" s="181"/>
      <c r="O51" s="176"/>
      <c r="P51" s="178"/>
    </row>
    <row r="52" spans="1:16" ht="15">
      <c r="A52" s="118"/>
      <c r="B52" s="118"/>
      <c r="C52" s="4" t="s">
        <v>91</v>
      </c>
      <c r="D52" s="4"/>
      <c r="E52" s="4"/>
      <c r="F52" s="4"/>
      <c r="G52" s="9"/>
      <c r="H52" s="10"/>
      <c r="I52" s="11"/>
      <c r="J52" s="17"/>
      <c r="K52" s="19"/>
      <c r="L52" s="19"/>
      <c r="M52" s="181"/>
      <c r="O52" s="176"/>
      <c r="P52" s="178"/>
    </row>
    <row r="53" spans="1:16" ht="15">
      <c r="A53" s="195" t="str">
        <f>A84</f>
        <v>3.PĒC PROJEKTA IEVIEŠANAS</v>
      </c>
      <c r="B53" s="118"/>
      <c r="C53" s="93" t="s">
        <v>10</v>
      </c>
      <c r="D53" s="93" t="s">
        <v>15</v>
      </c>
      <c r="E53" s="93" t="s">
        <v>14</v>
      </c>
      <c r="F53" s="93" t="s">
        <v>31</v>
      </c>
      <c r="G53" s="90">
        <v>8</v>
      </c>
      <c r="H53" s="96">
        <v>7</v>
      </c>
      <c r="I53" s="97">
        <v>9</v>
      </c>
      <c r="J53" s="14">
        <f aca="true" t="shared" si="5" ref="J53:J60">AVERAGE(G53:I53)</f>
        <v>8</v>
      </c>
      <c r="K53" s="167">
        <f>AVERAGE(J53:J54)</f>
        <v>8.083333333333332</v>
      </c>
      <c r="L53" s="169">
        <f>K55-K53</f>
        <v>1.9444444444444446</v>
      </c>
      <c r="M53" s="181"/>
      <c r="O53" s="176"/>
      <c r="P53" s="178"/>
    </row>
    <row r="54" spans="1:16" ht="15">
      <c r="A54" s="195"/>
      <c r="B54" s="118"/>
      <c r="C54" s="95" t="s">
        <v>10</v>
      </c>
      <c r="D54" s="95" t="s">
        <v>15</v>
      </c>
      <c r="E54" s="95" t="s">
        <v>14</v>
      </c>
      <c r="F54" s="95" t="s">
        <v>32</v>
      </c>
      <c r="G54" s="92">
        <v>8</v>
      </c>
      <c r="H54" s="98">
        <v>8.5</v>
      </c>
      <c r="I54" s="99">
        <v>8</v>
      </c>
      <c r="J54" s="15">
        <f t="shared" si="5"/>
        <v>8.166666666666666</v>
      </c>
      <c r="K54" s="168"/>
      <c r="L54" s="170"/>
      <c r="M54" s="181"/>
      <c r="O54" s="176"/>
      <c r="P54" s="178"/>
    </row>
    <row r="55" spans="1:16" ht="15">
      <c r="A55" s="195"/>
      <c r="B55" s="118"/>
      <c r="C55" s="93" t="s">
        <v>10</v>
      </c>
      <c r="D55" s="93" t="s">
        <v>16</v>
      </c>
      <c r="E55" s="93" t="s">
        <v>7</v>
      </c>
      <c r="F55" s="93" t="s">
        <v>31</v>
      </c>
      <c r="G55" s="90">
        <v>11</v>
      </c>
      <c r="H55" s="96">
        <v>12.5</v>
      </c>
      <c r="I55" s="97">
        <v>11</v>
      </c>
      <c r="J55" s="14">
        <f t="shared" si="5"/>
        <v>11.5</v>
      </c>
      <c r="K55" s="169">
        <f>(J55+J56+J57+J58+J59+J60)/6</f>
        <v>10.027777777777777</v>
      </c>
      <c r="L55" s="170"/>
      <c r="M55" s="181"/>
      <c r="O55" s="176"/>
      <c r="P55" s="178"/>
    </row>
    <row r="56" spans="1:16" ht="15">
      <c r="A56" s="195"/>
      <c r="B56" s="118"/>
      <c r="C56" s="94" t="s">
        <v>10</v>
      </c>
      <c r="D56" s="94" t="s">
        <v>16</v>
      </c>
      <c r="E56" s="94" t="s">
        <v>7</v>
      </c>
      <c r="F56" s="94" t="s">
        <v>32</v>
      </c>
      <c r="G56" s="91">
        <v>10</v>
      </c>
      <c r="H56" s="100">
        <v>9</v>
      </c>
      <c r="I56" s="101">
        <v>9.5</v>
      </c>
      <c r="J56" s="16">
        <f t="shared" si="5"/>
        <v>9.5</v>
      </c>
      <c r="K56" s="170"/>
      <c r="L56" s="170"/>
      <c r="M56" s="181"/>
      <c r="O56" s="176"/>
      <c r="P56" s="178"/>
    </row>
    <row r="57" spans="1:16" ht="15">
      <c r="A57" s="195"/>
      <c r="B57" s="118"/>
      <c r="C57" s="94" t="s">
        <v>11</v>
      </c>
      <c r="D57" s="94" t="s">
        <v>18</v>
      </c>
      <c r="E57" s="94" t="s">
        <v>8</v>
      </c>
      <c r="F57" s="94" t="s">
        <v>31</v>
      </c>
      <c r="G57" s="91">
        <v>8</v>
      </c>
      <c r="H57" s="100">
        <v>8.5</v>
      </c>
      <c r="I57" s="101">
        <v>9.5</v>
      </c>
      <c r="J57" s="16">
        <f t="shared" si="5"/>
        <v>8.666666666666666</v>
      </c>
      <c r="K57" s="170"/>
      <c r="L57" s="170"/>
      <c r="M57" s="181"/>
      <c r="O57" s="176"/>
      <c r="P57" s="178"/>
    </row>
    <row r="58" spans="1:16" ht="15">
      <c r="A58" s="195"/>
      <c r="B58" s="118"/>
      <c r="C58" s="94" t="s">
        <v>11</v>
      </c>
      <c r="D58" s="94" t="s">
        <v>18</v>
      </c>
      <c r="E58" s="94" t="s">
        <v>8</v>
      </c>
      <c r="F58" s="94" t="s">
        <v>32</v>
      </c>
      <c r="G58" s="91">
        <v>11</v>
      </c>
      <c r="H58" s="100">
        <v>10.5</v>
      </c>
      <c r="I58" s="101">
        <v>12</v>
      </c>
      <c r="J58" s="16">
        <f t="shared" si="5"/>
        <v>11.166666666666666</v>
      </c>
      <c r="K58" s="170"/>
      <c r="L58" s="170"/>
      <c r="M58" s="181"/>
      <c r="O58" s="176"/>
      <c r="P58" s="178"/>
    </row>
    <row r="59" spans="1:16" ht="15">
      <c r="A59" s="195"/>
      <c r="B59" s="118"/>
      <c r="C59" s="94" t="s">
        <v>13</v>
      </c>
      <c r="D59" s="94" t="s">
        <v>19</v>
      </c>
      <c r="E59" s="94" t="s">
        <v>7</v>
      </c>
      <c r="F59" s="94" t="s">
        <v>31</v>
      </c>
      <c r="G59" s="91">
        <v>9</v>
      </c>
      <c r="H59" s="100">
        <v>8</v>
      </c>
      <c r="I59" s="101">
        <v>9.5</v>
      </c>
      <c r="J59" s="16">
        <f t="shared" si="5"/>
        <v>8.833333333333334</v>
      </c>
      <c r="K59" s="170"/>
      <c r="L59" s="170"/>
      <c r="M59" s="181"/>
      <c r="O59" s="176"/>
      <c r="P59" s="178"/>
    </row>
    <row r="60" spans="1:16" ht="15">
      <c r="A60" s="195"/>
      <c r="B60" s="118"/>
      <c r="C60" s="95" t="s">
        <v>13</v>
      </c>
      <c r="D60" s="95" t="s">
        <v>19</v>
      </c>
      <c r="E60" s="95" t="s">
        <v>7</v>
      </c>
      <c r="F60" s="95" t="s">
        <v>32</v>
      </c>
      <c r="G60" s="92">
        <v>11</v>
      </c>
      <c r="H60" s="98">
        <v>10.5</v>
      </c>
      <c r="I60" s="99">
        <v>10</v>
      </c>
      <c r="J60" s="15">
        <f t="shared" si="5"/>
        <v>10.5</v>
      </c>
      <c r="K60" s="171"/>
      <c r="L60" s="171"/>
      <c r="M60" s="182"/>
      <c r="O60" s="176"/>
      <c r="P60" s="178"/>
    </row>
    <row r="61" spans="3:16" ht="15">
      <c r="C61" s="22" t="s">
        <v>23</v>
      </c>
      <c r="O61" s="176"/>
      <c r="P61" s="178"/>
    </row>
    <row r="62" spans="3:16" ht="15">
      <c r="C62" s="22" t="s">
        <v>83</v>
      </c>
      <c r="O62" s="176"/>
      <c r="P62" s="178"/>
    </row>
    <row r="63" spans="15:16" ht="15.75" thickBot="1">
      <c r="O63" s="176"/>
      <c r="P63" s="178"/>
    </row>
    <row r="64" spans="3:16" ht="19.5" thickBot="1">
      <c r="C64" s="21" t="s">
        <v>92</v>
      </c>
      <c r="G64" s="189">
        <f>IEVADS!B8</f>
        <v>0</v>
      </c>
      <c r="H64" s="190"/>
      <c r="I64" s="190"/>
      <c r="J64" s="190"/>
      <c r="K64" s="190"/>
      <c r="L64" s="191"/>
      <c r="O64" s="176"/>
      <c r="P64" s="178"/>
    </row>
    <row r="65" spans="3:16" ht="75">
      <c r="C65" s="2" t="s">
        <v>4</v>
      </c>
      <c r="D65" s="2" t="s">
        <v>5</v>
      </c>
      <c r="E65" s="2" t="s">
        <v>6</v>
      </c>
      <c r="F65" s="6" t="s">
        <v>3</v>
      </c>
      <c r="G65" s="172" t="s">
        <v>22</v>
      </c>
      <c r="H65" s="173"/>
      <c r="I65" s="174"/>
      <c r="J65" s="12" t="s">
        <v>21</v>
      </c>
      <c r="K65" s="12" t="s">
        <v>28</v>
      </c>
      <c r="L65" s="12" t="s">
        <v>29</v>
      </c>
      <c r="M65" s="12" t="s">
        <v>30</v>
      </c>
      <c r="O65" s="176"/>
      <c r="P65" s="178"/>
    </row>
    <row r="66" spans="3:16" ht="15">
      <c r="C66" s="3"/>
      <c r="D66" s="3"/>
      <c r="E66" s="3"/>
      <c r="F66" s="3"/>
      <c r="G66" s="7" t="s">
        <v>0</v>
      </c>
      <c r="H66" s="1" t="s">
        <v>1</v>
      </c>
      <c r="I66" s="8" t="s">
        <v>2</v>
      </c>
      <c r="J66" s="13"/>
      <c r="K66" s="18"/>
      <c r="L66" s="18"/>
      <c r="M66" s="18"/>
      <c r="O66" s="176"/>
      <c r="P66" s="178"/>
    </row>
    <row r="67" spans="3:16" ht="15.75" thickBot="1">
      <c r="C67" s="4" t="s">
        <v>93</v>
      </c>
      <c r="D67" s="4"/>
      <c r="E67" s="4"/>
      <c r="F67" s="4"/>
      <c r="G67" s="9"/>
      <c r="H67" s="10"/>
      <c r="I67" s="11"/>
      <c r="J67" s="4"/>
      <c r="K67" s="19"/>
      <c r="L67" s="19"/>
      <c r="M67" s="20"/>
      <c r="O67" s="176"/>
      <c r="P67" s="178"/>
    </row>
    <row r="68" spans="1:16" ht="15">
      <c r="A68" s="196" t="str">
        <f>A6</f>
        <v>1.PROJEKTA IESNIEGUMA SAGATAVOŠANA</v>
      </c>
      <c r="B68" s="183" t="s">
        <v>67</v>
      </c>
      <c r="C68" s="102" t="s">
        <v>4</v>
      </c>
      <c r="D68" s="93" t="s">
        <v>15</v>
      </c>
      <c r="E68" s="93" t="s">
        <v>14</v>
      </c>
      <c r="F68" s="93" t="s">
        <v>33</v>
      </c>
      <c r="G68" s="90">
        <v>12</v>
      </c>
      <c r="H68" s="96">
        <v>11</v>
      </c>
      <c r="I68" s="97">
        <v>11</v>
      </c>
      <c r="J68" s="14">
        <f aca="true" t="shared" si="6" ref="J68:J73">AVERAGE(G68:I68)</f>
        <v>11.333333333333334</v>
      </c>
      <c r="K68" s="167">
        <f>AVERAGE(J68:J69)</f>
        <v>11.333333333333334</v>
      </c>
      <c r="L68" s="167">
        <f>K70-K68</f>
        <v>4.083333333333334</v>
      </c>
      <c r="M68" s="20"/>
      <c r="O68" s="176"/>
      <c r="P68" s="178"/>
    </row>
    <row r="69" spans="1:16" ht="15">
      <c r="A69" s="196"/>
      <c r="B69" s="184"/>
      <c r="C69" s="102" t="s">
        <v>4</v>
      </c>
      <c r="D69" s="95" t="s">
        <v>15</v>
      </c>
      <c r="E69" s="95" t="s">
        <v>14</v>
      </c>
      <c r="F69" s="95" t="s">
        <v>34</v>
      </c>
      <c r="G69" s="92">
        <v>11</v>
      </c>
      <c r="H69" s="98">
        <v>11</v>
      </c>
      <c r="I69" s="99">
        <v>12</v>
      </c>
      <c r="J69" s="15">
        <f t="shared" si="6"/>
        <v>11.333333333333334</v>
      </c>
      <c r="K69" s="168"/>
      <c r="L69" s="175"/>
      <c r="M69" s="20"/>
      <c r="O69" s="176"/>
      <c r="P69" s="178"/>
    </row>
    <row r="70" spans="1:16" ht="15">
      <c r="A70" s="196"/>
      <c r="B70" s="184"/>
      <c r="C70" s="102" t="s">
        <v>4</v>
      </c>
      <c r="D70" s="93" t="s">
        <v>16</v>
      </c>
      <c r="E70" s="93" t="s">
        <v>7</v>
      </c>
      <c r="F70" s="93" t="s">
        <v>33</v>
      </c>
      <c r="G70" s="90">
        <v>17</v>
      </c>
      <c r="H70" s="96">
        <v>18</v>
      </c>
      <c r="I70" s="97">
        <v>18</v>
      </c>
      <c r="J70" s="14">
        <f t="shared" si="6"/>
        <v>17.666666666666668</v>
      </c>
      <c r="K70" s="169">
        <f>AVERAGE(J70:J73)</f>
        <v>15.416666666666668</v>
      </c>
      <c r="L70" s="175"/>
      <c r="M70" s="20"/>
      <c r="O70" s="176"/>
      <c r="P70" s="178"/>
    </row>
    <row r="71" spans="1:16" ht="15">
      <c r="A71" s="196"/>
      <c r="B71" s="184"/>
      <c r="C71" s="102" t="s">
        <v>4</v>
      </c>
      <c r="D71" s="94" t="s">
        <v>16</v>
      </c>
      <c r="E71" s="94" t="s">
        <v>7</v>
      </c>
      <c r="F71" s="94" t="s">
        <v>34</v>
      </c>
      <c r="G71" s="91">
        <v>15</v>
      </c>
      <c r="H71" s="100">
        <v>14</v>
      </c>
      <c r="I71" s="101">
        <v>12</v>
      </c>
      <c r="J71" s="16">
        <f t="shared" si="6"/>
        <v>13.666666666666666</v>
      </c>
      <c r="K71" s="170"/>
      <c r="L71" s="175"/>
      <c r="M71" s="20"/>
      <c r="O71" s="176"/>
      <c r="P71" s="178"/>
    </row>
    <row r="72" spans="1:16" ht="15">
      <c r="A72" s="196"/>
      <c r="B72" s="184"/>
      <c r="C72" s="102" t="s">
        <v>4</v>
      </c>
      <c r="D72" s="94" t="s">
        <v>12</v>
      </c>
      <c r="E72" s="94" t="s">
        <v>8</v>
      </c>
      <c r="F72" s="94" t="s">
        <v>33</v>
      </c>
      <c r="G72" s="91">
        <v>14</v>
      </c>
      <c r="H72" s="100">
        <v>14</v>
      </c>
      <c r="I72" s="101">
        <v>13</v>
      </c>
      <c r="J72" s="16">
        <f t="shared" si="6"/>
        <v>13.666666666666666</v>
      </c>
      <c r="K72" s="170"/>
      <c r="L72" s="175"/>
      <c r="M72" s="20"/>
      <c r="O72" s="176"/>
      <c r="P72" s="178"/>
    </row>
    <row r="73" spans="1:16" ht="15.75" thickBot="1">
      <c r="A73" s="196"/>
      <c r="B73" s="185"/>
      <c r="C73" s="102" t="s">
        <v>4</v>
      </c>
      <c r="D73" s="95" t="s">
        <v>12</v>
      </c>
      <c r="E73" s="95" t="s">
        <v>8</v>
      </c>
      <c r="F73" s="95" t="s">
        <v>34</v>
      </c>
      <c r="G73" s="92">
        <v>16</v>
      </c>
      <c r="H73" s="98">
        <v>16</v>
      </c>
      <c r="I73" s="99">
        <v>18</v>
      </c>
      <c r="J73" s="15">
        <f t="shared" si="6"/>
        <v>16.666666666666668</v>
      </c>
      <c r="K73" s="171"/>
      <c r="L73" s="168"/>
      <c r="M73" s="20"/>
      <c r="O73" s="176"/>
      <c r="P73" s="178"/>
    </row>
    <row r="74" spans="3:16" ht="15">
      <c r="C74" s="4" t="s">
        <v>94</v>
      </c>
      <c r="D74" s="4"/>
      <c r="E74" s="4"/>
      <c r="F74" s="4"/>
      <c r="G74" s="9"/>
      <c r="H74" s="10"/>
      <c r="I74" s="11"/>
      <c r="J74" s="17"/>
      <c r="K74" s="19"/>
      <c r="L74" s="19"/>
      <c r="M74" s="20"/>
      <c r="O74" s="176"/>
      <c r="P74" s="178"/>
    </row>
    <row r="75" spans="1:16" ht="15">
      <c r="A75" s="197" t="str">
        <f>A13</f>
        <v>2.PIRMS PROJEKTA ĪSTENOŠANAS</v>
      </c>
      <c r="C75" s="93" t="s">
        <v>10</v>
      </c>
      <c r="D75" s="93" t="s">
        <v>15</v>
      </c>
      <c r="E75" s="93" t="s">
        <v>14</v>
      </c>
      <c r="F75" s="93" t="s">
        <v>33</v>
      </c>
      <c r="G75" s="90">
        <v>12</v>
      </c>
      <c r="H75" s="96">
        <v>11</v>
      </c>
      <c r="I75" s="97">
        <v>12</v>
      </c>
      <c r="J75" s="14">
        <f aca="true" t="shared" si="7" ref="J75:J82">AVERAGE(G75:I75)</f>
        <v>11.666666666666666</v>
      </c>
      <c r="K75" s="167">
        <f>AVERAGE(J75:J76)</f>
        <v>11.666666666666666</v>
      </c>
      <c r="L75" s="169">
        <f>K77-K75</f>
        <v>3.5</v>
      </c>
      <c r="M75" s="180">
        <f>L75-L84</f>
        <v>1.5000000000000018</v>
      </c>
      <c r="O75" s="176"/>
      <c r="P75" s="178"/>
    </row>
    <row r="76" spans="1:16" ht="15">
      <c r="A76" s="197"/>
      <c r="C76" s="95" t="s">
        <v>10</v>
      </c>
      <c r="D76" s="95" t="s">
        <v>15</v>
      </c>
      <c r="E76" s="95" t="s">
        <v>14</v>
      </c>
      <c r="F76" s="95" t="s">
        <v>34</v>
      </c>
      <c r="G76" s="92">
        <v>11</v>
      </c>
      <c r="H76" s="98">
        <v>12</v>
      </c>
      <c r="I76" s="99">
        <v>12</v>
      </c>
      <c r="J76" s="15">
        <f t="shared" si="7"/>
        <v>11.666666666666666</v>
      </c>
      <c r="K76" s="168"/>
      <c r="L76" s="170"/>
      <c r="M76" s="181"/>
      <c r="O76" s="176"/>
      <c r="P76" s="178"/>
    </row>
    <row r="77" spans="1:16" ht="15">
      <c r="A77" s="197"/>
      <c r="C77" s="93" t="s">
        <v>10</v>
      </c>
      <c r="D77" s="93" t="s">
        <v>16</v>
      </c>
      <c r="E77" s="93" t="s">
        <v>7</v>
      </c>
      <c r="F77" s="93" t="s">
        <v>33</v>
      </c>
      <c r="G77" s="90">
        <v>17</v>
      </c>
      <c r="H77" s="96">
        <v>18</v>
      </c>
      <c r="I77" s="97">
        <v>18</v>
      </c>
      <c r="J77" s="14">
        <f t="shared" si="7"/>
        <v>17.666666666666668</v>
      </c>
      <c r="K77" s="169">
        <f>(J77+J78+J79+J80+J81+J82)/6</f>
        <v>15.166666666666666</v>
      </c>
      <c r="L77" s="170"/>
      <c r="M77" s="181"/>
      <c r="O77" s="176"/>
      <c r="P77" s="178"/>
    </row>
    <row r="78" spans="1:16" ht="15">
      <c r="A78" s="197"/>
      <c r="C78" s="94" t="s">
        <v>10</v>
      </c>
      <c r="D78" s="94" t="s">
        <v>16</v>
      </c>
      <c r="E78" s="94" t="s">
        <v>7</v>
      </c>
      <c r="F78" s="94" t="s">
        <v>34</v>
      </c>
      <c r="G78" s="91">
        <v>15</v>
      </c>
      <c r="H78" s="100">
        <v>13</v>
      </c>
      <c r="I78" s="101">
        <v>12</v>
      </c>
      <c r="J78" s="16">
        <f t="shared" si="7"/>
        <v>13.333333333333334</v>
      </c>
      <c r="K78" s="170"/>
      <c r="L78" s="170"/>
      <c r="M78" s="181"/>
      <c r="O78" s="176"/>
      <c r="P78" s="178"/>
    </row>
    <row r="79" spans="1:16" ht="15">
      <c r="A79" s="197"/>
      <c r="C79" s="94" t="s">
        <v>11</v>
      </c>
      <c r="D79" s="94" t="s">
        <v>18</v>
      </c>
      <c r="E79" s="94" t="s">
        <v>8</v>
      </c>
      <c r="F79" s="94" t="s">
        <v>33</v>
      </c>
      <c r="G79" s="91">
        <v>14</v>
      </c>
      <c r="H79" s="100">
        <v>14</v>
      </c>
      <c r="I79" s="101">
        <v>13</v>
      </c>
      <c r="J79" s="16">
        <f t="shared" si="7"/>
        <v>13.666666666666666</v>
      </c>
      <c r="K79" s="170"/>
      <c r="L79" s="170"/>
      <c r="M79" s="181"/>
      <c r="O79" s="176"/>
      <c r="P79" s="178"/>
    </row>
    <row r="80" spans="1:16" ht="15">
      <c r="A80" s="197"/>
      <c r="C80" s="94" t="s">
        <v>11</v>
      </c>
      <c r="D80" s="94" t="s">
        <v>18</v>
      </c>
      <c r="E80" s="94" t="s">
        <v>8</v>
      </c>
      <c r="F80" s="94" t="s">
        <v>34</v>
      </c>
      <c r="G80" s="91">
        <v>16</v>
      </c>
      <c r="H80" s="100">
        <v>16</v>
      </c>
      <c r="I80" s="101">
        <v>18</v>
      </c>
      <c r="J80" s="16">
        <f t="shared" si="7"/>
        <v>16.666666666666668</v>
      </c>
      <c r="K80" s="170"/>
      <c r="L80" s="170"/>
      <c r="M80" s="181"/>
      <c r="O80" s="176"/>
      <c r="P80" s="178"/>
    </row>
    <row r="81" spans="1:16" ht="15">
      <c r="A81" s="197"/>
      <c r="C81" s="94" t="s">
        <v>13</v>
      </c>
      <c r="D81" s="94" t="s">
        <v>19</v>
      </c>
      <c r="E81" s="94" t="s">
        <v>7</v>
      </c>
      <c r="F81" s="94" t="s">
        <v>33</v>
      </c>
      <c r="G81" s="91">
        <v>14</v>
      </c>
      <c r="H81" s="100">
        <v>14</v>
      </c>
      <c r="I81" s="101">
        <v>13</v>
      </c>
      <c r="J81" s="16">
        <f t="shared" si="7"/>
        <v>13.666666666666666</v>
      </c>
      <c r="K81" s="170"/>
      <c r="L81" s="170"/>
      <c r="M81" s="181"/>
      <c r="O81" s="176"/>
      <c r="P81" s="178"/>
    </row>
    <row r="82" spans="1:16" ht="15">
      <c r="A82" s="197"/>
      <c r="C82" s="95" t="s">
        <v>13</v>
      </c>
      <c r="D82" s="95" t="s">
        <v>19</v>
      </c>
      <c r="E82" s="95" t="s">
        <v>7</v>
      </c>
      <c r="F82" s="95" t="s">
        <v>34</v>
      </c>
      <c r="G82" s="92">
        <v>16</v>
      </c>
      <c r="H82" s="98">
        <v>15</v>
      </c>
      <c r="I82" s="99">
        <v>17</v>
      </c>
      <c r="J82" s="15">
        <f t="shared" si="7"/>
        <v>16</v>
      </c>
      <c r="K82" s="171"/>
      <c r="L82" s="171"/>
      <c r="M82" s="181"/>
      <c r="O82" s="176"/>
      <c r="P82" s="178"/>
    </row>
    <row r="83" spans="3:16" ht="15">
      <c r="C83" s="4" t="s">
        <v>95</v>
      </c>
      <c r="D83" s="4"/>
      <c r="E83" s="4"/>
      <c r="F83" s="4"/>
      <c r="G83" s="9"/>
      <c r="H83" s="10"/>
      <c r="I83" s="11"/>
      <c r="J83" s="17"/>
      <c r="K83" s="19"/>
      <c r="L83" s="19"/>
      <c r="M83" s="181"/>
      <c r="O83" s="176"/>
      <c r="P83" s="178"/>
    </row>
    <row r="84" spans="1:16" ht="15">
      <c r="A84" s="197" t="str">
        <f>A22</f>
        <v>3.PĒC PROJEKTA IEVIEŠANAS</v>
      </c>
      <c r="C84" s="93" t="s">
        <v>10</v>
      </c>
      <c r="D84" s="93" t="s">
        <v>15</v>
      </c>
      <c r="E84" s="93" t="s">
        <v>14</v>
      </c>
      <c r="F84" s="93" t="s">
        <v>33</v>
      </c>
      <c r="G84" s="90">
        <v>12</v>
      </c>
      <c r="H84" s="96">
        <v>11</v>
      </c>
      <c r="I84" s="97">
        <v>13</v>
      </c>
      <c r="J84" s="14">
        <f aca="true" t="shared" si="8" ref="J84:J91">AVERAGE(G84:I84)</f>
        <v>12</v>
      </c>
      <c r="K84" s="167">
        <f>AVERAGE(J84:J85)</f>
        <v>12.166666666666668</v>
      </c>
      <c r="L84" s="169">
        <f>K86-K84</f>
        <v>1.9999999999999982</v>
      </c>
      <c r="M84" s="181"/>
      <c r="O84" s="176"/>
      <c r="P84" s="178"/>
    </row>
    <row r="85" spans="1:16" ht="15">
      <c r="A85" s="197"/>
      <c r="C85" s="95" t="s">
        <v>10</v>
      </c>
      <c r="D85" s="95" t="s">
        <v>15</v>
      </c>
      <c r="E85" s="95" t="s">
        <v>14</v>
      </c>
      <c r="F85" s="95" t="s">
        <v>34</v>
      </c>
      <c r="G85" s="92">
        <v>12</v>
      </c>
      <c r="H85" s="98">
        <v>13</v>
      </c>
      <c r="I85" s="99">
        <v>12</v>
      </c>
      <c r="J85" s="15">
        <f t="shared" si="8"/>
        <v>12.333333333333334</v>
      </c>
      <c r="K85" s="168"/>
      <c r="L85" s="170"/>
      <c r="M85" s="181"/>
      <c r="O85" s="176"/>
      <c r="P85" s="178"/>
    </row>
    <row r="86" spans="1:16" ht="15">
      <c r="A86" s="197"/>
      <c r="C86" s="93" t="s">
        <v>10</v>
      </c>
      <c r="D86" s="93" t="s">
        <v>16</v>
      </c>
      <c r="E86" s="93" t="s">
        <v>7</v>
      </c>
      <c r="F86" s="93" t="s">
        <v>33</v>
      </c>
      <c r="G86" s="90">
        <v>16</v>
      </c>
      <c r="H86" s="96">
        <v>16</v>
      </c>
      <c r="I86" s="97">
        <v>17</v>
      </c>
      <c r="J86" s="14">
        <f t="shared" si="8"/>
        <v>16.333333333333332</v>
      </c>
      <c r="K86" s="169">
        <f>(J86+J87+J88+J89+J90+J91)/6</f>
        <v>14.166666666666666</v>
      </c>
      <c r="L86" s="170"/>
      <c r="M86" s="181"/>
      <c r="O86" s="176"/>
      <c r="P86" s="178"/>
    </row>
    <row r="87" spans="1:16" ht="15">
      <c r="A87" s="197"/>
      <c r="C87" s="94" t="s">
        <v>10</v>
      </c>
      <c r="D87" s="94" t="s">
        <v>16</v>
      </c>
      <c r="E87" s="94" t="s">
        <v>7</v>
      </c>
      <c r="F87" s="94" t="s">
        <v>34</v>
      </c>
      <c r="G87" s="91">
        <v>14</v>
      </c>
      <c r="H87" s="100">
        <v>12</v>
      </c>
      <c r="I87" s="101">
        <v>13</v>
      </c>
      <c r="J87" s="16">
        <f t="shared" si="8"/>
        <v>13</v>
      </c>
      <c r="K87" s="170"/>
      <c r="L87" s="170"/>
      <c r="M87" s="181"/>
      <c r="O87" s="176"/>
      <c r="P87" s="178"/>
    </row>
    <row r="88" spans="1:16" ht="15">
      <c r="A88" s="197"/>
      <c r="C88" s="94" t="s">
        <v>11</v>
      </c>
      <c r="D88" s="94" t="s">
        <v>18</v>
      </c>
      <c r="E88" s="94" t="s">
        <v>8</v>
      </c>
      <c r="F88" s="94" t="s">
        <v>33</v>
      </c>
      <c r="G88" s="91">
        <v>12</v>
      </c>
      <c r="H88" s="100">
        <v>12</v>
      </c>
      <c r="I88" s="101">
        <v>14</v>
      </c>
      <c r="J88" s="16">
        <f t="shared" si="8"/>
        <v>12.666666666666666</v>
      </c>
      <c r="K88" s="170"/>
      <c r="L88" s="170"/>
      <c r="M88" s="181"/>
      <c r="O88" s="176"/>
      <c r="P88" s="178"/>
    </row>
    <row r="89" spans="1:16" ht="15">
      <c r="A89" s="197"/>
      <c r="C89" s="94" t="s">
        <v>11</v>
      </c>
      <c r="D89" s="94" t="s">
        <v>18</v>
      </c>
      <c r="E89" s="94" t="s">
        <v>8</v>
      </c>
      <c r="F89" s="94" t="s">
        <v>34</v>
      </c>
      <c r="G89" s="91">
        <v>15</v>
      </c>
      <c r="H89" s="100">
        <v>14</v>
      </c>
      <c r="I89" s="101">
        <v>17</v>
      </c>
      <c r="J89" s="16">
        <f t="shared" si="8"/>
        <v>15.333333333333334</v>
      </c>
      <c r="K89" s="170"/>
      <c r="L89" s="170"/>
      <c r="M89" s="181"/>
      <c r="O89" s="176"/>
      <c r="P89" s="178"/>
    </row>
    <row r="90" spans="1:16" ht="15">
      <c r="A90" s="197"/>
      <c r="C90" s="94" t="s">
        <v>13</v>
      </c>
      <c r="D90" s="94" t="s">
        <v>19</v>
      </c>
      <c r="E90" s="94" t="s">
        <v>7</v>
      </c>
      <c r="F90" s="94" t="s">
        <v>33</v>
      </c>
      <c r="G90" s="91">
        <v>13</v>
      </c>
      <c r="H90" s="100">
        <v>12</v>
      </c>
      <c r="I90" s="101">
        <v>13</v>
      </c>
      <c r="J90" s="16">
        <f t="shared" si="8"/>
        <v>12.666666666666666</v>
      </c>
      <c r="K90" s="170"/>
      <c r="L90" s="170"/>
      <c r="M90" s="181"/>
      <c r="O90" s="176"/>
      <c r="P90" s="178"/>
    </row>
    <row r="91" spans="1:16" ht="15">
      <c r="A91" s="197"/>
      <c r="C91" s="95" t="s">
        <v>13</v>
      </c>
      <c r="D91" s="95" t="s">
        <v>19</v>
      </c>
      <c r="E91" s="95" t="s">
        <v>7</v>
      </c>
      <c r="F91" s="95" t="s">
        <v>34</v>
      </c>
      <c r="G91" s="92">
        <v>15</v>
      </c>
      <c r="H91" s="98">
        <v>14</v>
      </c>
      <c r="I91" s="99">
        <v>16</v>
      </c>
      <c r="J91" s="15">
        <f t="shared" si="8"/>
        <v>15</v>
      </c>
      <c r="K91" s="171"/>
      <c r="L91" s="171"/>
      <c r="M91" s="182"/>
      <c r="O91" s="177"/>
      <c r="P91" s="179"/>
    </row>
    <row r="92" ht="15">
      <c r="C92" s="22" t="s">
        <v>23</v>
      </c>
    </row>
    <row r="93" ht="15">
      <c r="C93" s="22" t="s">
        <v>83</v>
      </c>
    </row>
  </sheetData>
  <sheetProtection/>
  <mergeCells count="50">
    <mergeCell ref="A53:A60"/>
    <mergeCell ref="A68:A73"/>
    <mergeCell ref="A75:A82"/>
    <mergeCell ref="A84:A91"/>
    <mergeCell ref="A6:A11"/>
    <mergeCell ref="A13:A20"/>
    <mergeCell ref="A22:A29"/>
    <mergeCell ref="A37:A42"/>
    <mergeCell ref="A44:A51"/>
    <mergeCell ref="B68:B73"/>
    <mergeCell ref="B6:B11"/>
    <mergeCell ref="G2:L2"/>
    <mergeCell ref="G33:L33"/>
    <mergeCell ref="G64:L64"/>
    <mergeCell ref="B37:B42"/>
    <mergeCell ref="G65:I65"/>
    <mergeCell ref="K68:K69"/>
    <mergeCell ref="L68:L73"/>
    <mergeCell ref="K70:K73"/>
    <mergeCell ref="G3:I3"/>
    <mergeCell ref="K8:K11"/>
    <mergeCell ref="K15:K20"/>
    <mergeCell ref="K24:K29"/>
    <mergeCell ref="K6:K7"/>
    <mergeCell ref="K13:K14"/>
    <mergeCell ref="O6:O91"/>
    <mergeCell ref="P6:P91"/>
    <mergeCell ref="M75:M91"/>
    <mergeCell ref="K77:K82"/>
    <mergeCell ref="K84:K85"/>
    <mergeCell ref="L84:L91"/>
    <mergeCell ref="K86:K91"/>
    <mergeCell ref="M44:M60"/>
    <mergeCell ref="K46:K51"/>
    <mergeCell ref="K53:K54"/>
    <mergeCell ref="L53:L60"/>
    <mergeCell ref="K55:K60"/>
    <mergeCell ref="M13:M29"/>
    <mergeCell ref="L6:L11"/>
    <mergeCell ref="L13:L20"/>
    <mergeCell ref="L22:L29"/>
    <mergeCell ref="K22:K23"/>
    <mergeCell ref="K75:K76"/>
    <mergeCell ref="L75:L82"/>
    <mergeCell ref="G34:I34"/>
    <mergeCell ref="K37:K38"/>
    <mergeCell ref="L37:L42"/>
    <mergeCell ref="K39:K42"/>
    <mergeCell ref="K44:K45"/>
    <mergeCell ref="L44:L5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C3:K35"/>
  <sheetViews>
    <sheetView zoomScalePageLayoutView="0" workbookViewId="0" topLeftCell="B1">
      <selection activeCell="I13" sqref="I13"/>
    </sheetView>
  </sheetViews>
  <sheetFormatPr defaultColWidth="9.140625" defaultRowHeight="15"/>
  <cols>
    <col min="3" max="3" width="13.00390625" style="0" customWidth="1"/>
    <col min="4" max="4" width="16.57421875" style="0" bestFit="1" customWidth="1"/>
    <col min="5" max="5" width="10.8515625" style="0" bestFit="1" customWidth="1"/>
    <col min="6" max="6" width="99.57421875" style="0" customWidth="1"/>
    <col min="7" max="7" width="11.421875" style="0" bestFit="1" customWidth="1"/>
    <col min="8" max="8" width="17.7109375" style="0" customWidth="1"/>
    <col min="9" max="10" width="14.8515625" style="0" customWidth="1"/>
    <col min="11" max="11" width="18.140625" style="0" customWidth="1"/>
  </cols>
  <sheetData>
    <row r="3" spans="7:8" ht="15">
      <c r="G3" s="52"/>
      <c r="H3" s="52"/>
    </row>
    <row r="4" ht="18.75">
      <c r="C4" s="21" t="s">
        <v>45</v>
      </c>
    </row>
    <row r="5" spans="3:11" ht="135">
      <c r="C5" s="2" t="s">
        <v>4</v>
      </c>
      <c r="D5" s="2" t="s">
        <v>5</v>
      </c>
      <c r="E5" s="2" t="s">
        <v>6</v>
      </c>
      <c r="F5" s="6" t="s">
        <v>3</v>
      </c>
      <c r="G5" s="12" t="s">
        <v>40</v>
      </c>
      <c r="H5" s="106" t="s">
        <v>44</v>
      </c>
      <c r="I5" s="12" t="s">
        <v>46</v>
      </c>
      <c r="J5" s="12" t="s">
        <v>47</v>
      </c>
      <c r="K5" s="12" t="s">
        <v>50</v>
      </c>
    </row>
    <row r="6" spans="3:11" ht="15">
      <c r="C6" s="4" t="s">
        <v>35</v>
      </c>
      <c r="D6" s="4"/>
      <c r="E6" s="4"/>
      <c r="F6" s="4"/>
      <c r="G6" s="4"/>
      <c r="H6" s="105"/>
      <c r="I6" s="19"/>
      <c r="J6" s="19"/>
      <c r="K6" s="20"/>
    </row>
    <row r="7" spans="3:11" ht="15">
      <c r="C7" s="93" t="s">
        <v>10</v>
      </c>
      <c r="D7" s="93" t="s">
        <v>16</v>
      </c>
      <c r="E7" s="93" t="s">
        <v>36</v>
      </c>
      <c r="F7" s="93" t="s">
        <v>42</v>
      </c>
      <c r="G7" s="109">
        <v>50</v>
      </c>
      <c r="H7" s="119">
        <f>G7/0.9/0.98/0.255</f>
        <v>222.31114668089458</v>
      </c>
      <c r="I7" s="108"/>
      <c r="J7" s="105"/>
      <c r="K7" s="199">
        <f>I13-J20</f>
        <v>2260.5884119197217</v>
      </c>
    </row>
    <row r="8" spans="3:11" ht="15">
      <c r="C8" s="94" t="s">
        <v>10</v>
      </c>
      <c r="D8" s="94" t="s">
        <v>16</v>
      </c>
      <c r="E8" s="94" t="s">
        <v>36</v>
      </c>
      <c r="F8" s="94" t="s">
        <v>43</v>
      </c>
      <c r="G8" s="107">
        <v>610</v>
      </c>
      <c r="H8" s="48">
        <f>G8/0.9/0.98/0.255</f>
        <v>2712.1959895069135</v>
      </c>
      <c r="I8" s="5"/>
      <c r="J8" s="105"/>
      <c r="K8" s="199"/>
    </row>
    <row r="9" spans="3:11" ht="15">
      <c r="C9" s="94" t="s">
        <v>10</v>
      </c>
      <c r="D9" s="94" t="s">
        <v>16</v>
      </c>
      <c r="E9" s="94" t="s">
        <v>36</v>
      </c>
      <c r="F9" s="94" t="s">
        <v>138</v>
      </c>
      <c r="G9" s="107">
        <v>50</v>
      </c>
      <c r="H9" s="119">
        <f>G9/0.9/0.98/0.255</f>
        <v>222.31114668089458</v>
      </c>
      <c r="I9" s="103"/>
      <c r="J9" s="105"/>
      <c r="K9" s="199"/>
    </row>
    <row r="10" spans="3:11" ht="15">
      <c r="C10" s="94" t="s">
        <v>10</v>
      </c>
      <c r="D10" s="94" t="s">
        <v>16</v>
      </c>
      <c r="E10" s="94" t="s">
        <v>36</v>
      </c>
      <c r="F10" s="94" t="s">
        <v>139</v>
      </c>
      <c r="G10" s="107">
        <v>560</v>
      </c>
      <c r="H10" s="48">
        <f>G10/0.9/0.98/0.255</f>
        <v>2489.884842826019</v>
      </c>
      <c r="I10" s="103"/>
      <c r="J10" s="105"/>
      <c r="K10" s="199"/>
    </row>
    <row r="11" spans="3:11" ht="15">
      <c r="C11" s="94" t="s">
        <v>11</v>
      </c>
      <c r="D11" s="94" t="s">
        <v>18</v>
      </c>
      <c r="E11" s="94" t="s">
        <v>37</v>
      </c>
      <c r="F11" s="94" t="s">
        <v>42</v>
      </c>
      <c r="G11" s="107">
        <v>50</v>
      </c>
      <c r="H11" s="119">
        <f>G11/1.01/0.99/0.274</f>
        <v>182.50000182500003</v>
      </c>
      <c r="I11" s="103"/>
      <c r="J11" s="105"/>
      <c r="K11" s="199"/>
    </row>
    <row r="12" spans="3:11" ht="15">
      <c r="C12" s="94" t="s">
        <v>11</v>
      </c>
      <c r="D12" s="94" t="s">
        <v>18</v>
      </c>
      <c r="E12" s="94" t="s">
        <v>37</v>
      </c>
      <c r="F12" s="94" t="s">
        <v>43</v>
      </c>
      <c r="G12" s="107">
        <v>740</v>
      </c>
      <c r="H12" s="48">
        <f>G12/1.01/0.99/0.274</f>
        <v>2701.0000270100004</v>
      </c>
      <c r="I12" s="103"/>
      <c r="J12" s="105"/>
      <c r="K12" s="199"/>
    </row>
    <row r="13" spans="3:11" ht="15">
      <c r="C13" s="94" t="s">
        <v>11</v>
      </c>
      <c r="D13" s="94" t="s">
        <v>18</v>
      </c>
      <c r="E13" s="94" t="s">
        <v>37</v>
      </c>
      <c r="F13" s="94" t="s">
        <v>138</v>
      </c>
      <c r="G13" s="107">
        <v>50</v>
      </c>
      <c r="H13" s="119">
        <f>G13/1.01/0.99/0.274</f>
        <v>182.50000182500003</v>
      </c>
      <c r="I13" s="48">
        <f>AVERAGE(H8,H10,H12,H14,H16,H18)</f>
        <v>2606.7765632447495</v>
      </c>
      <c r="J13" s="105"/>
      <c r="K13" s="199"/>
    </row>
    <row r="14" spans="3:11" ht="15">
      <c r="C14" s="94" t="s">
        <v>11</v>
      </c>
      <c r="D14" s="94" t="s">
        <v>18</v>
      </c>
      <c r="E14" s="94" t="s">
        <v>37</v>
      </c>
      <c r="F14" s="94" t="s">
        <v>139</v>
      </c>
      <c r="G14" s="107">
        <v>690</v>
      </c>
      <c r="H14" s="48">
        <f>G14/1.01/0.99/0.274</f>
        <v>2518.500025185</v>
      </c>
      <c r="I14" s="103"/>
      <c r="J14" s="105"/>
      <c r="K14" s="199"/>
    </row>
    <row r="15" spans="3:11" ht="15">
      <c r="C15" s="94" t="s">
        <v>13</v>
      </c>
      <c r="D15" s="94" t="s">
        <v>38</v>
      </c>
      <c r="E15" s="94" t="s">
        <v>39</v>
      </c>
      <c r="F15" s="94" t="s">
        <v>42</v>
      </c>
      <c r="G15" s="107">
        <v>50</v>
      </c>
      <c r="H15" s="119">
        <f>G15/1.04/1.2/0.261</f>
        <v>153.50230867472246</v>
      </c>
      <c r="I15" s="103"/>
      <c r="J15" s="105"/>
      <c r="K15" s="199"/>
    </row>
    <row r="16" spans="3:11" ht="15">
      <c r="C16" s="94" t="s">
        <v>13</v>
      </c>
      <c r="D16" s="94" t="s">
        <v>38</v>
      </c>
      <c r="E16" s="94" t="s">
        <v>39</v>
      </c>
      <c r="F16" s="94" t="s">
        <v>43</v>
      </c>
      <c r="G16" s="107">
        <v>880</v>
      </c>
      <c r="H16" s="48">
        <f>G16/1.04/1.2/0.261</f>
        <v>2701.6406326751153</v>
      </c>
      <c r="I16" s="103"/>
      <c r="J16" s="105"/>
      <c r="K16" s="199"/>
    </row>
    <row r="17" spans="3:11" ht="15">
      <c r="C17" s="94" t="s">
        <v>13</v>
      </c>
      <c r="D17" s="94" t="s">
        <v>38</v>
      </c>
      <c r="E17" s="94" t="s">
        <v>39</v>
      </c>
      <c r="F17" s="94" t="s">
        <v>138</v>
      </c>
      <c r="G17" s="107">
        <v>50</v>
      </c>
      <c r="H17" s="119">
        <f>G17/1.04/1.2/0.261</f>
        <v>153.50230867472246</v>
      </c>
      <c r="I17" s="103"/>
      <c r="J17" s="105"/>
      <c r="K17" s="199"/>
    </row>
    <row r="18" spans="3:11" ht="18.75" customHeight="1">
      <c r="C18" s="95" t="s">
        <v>13</v>
      </c>
      <c r="D18" s="95" t="s">
        <v>38</v>
      </c>
      <c r="E18" s="95" t="s">
        <v>39</v>
      </c>
      <c r="F18" s="95" t="s">
        <v>139</v>
      </c>
      <c r="G18" s="110">
        <v>820</v>
      </c>
      <c r="H18" s="49">
        <f>G18/1.04/1.2/0.261</f>
        <v>2517.4378622654485</v>
      </c>
      <c r="I18" s="104"/>
      <c r="J18" s="105"/>
      <c r="K18" s="199"/>
    </row>
    <row r="19" spans="3:11" ht="15" customHeight="1">
      <c r="C19" s="4" t="s">
        <v>41</v>
      </c>
      <c r="D19" s="4"/>
      <c r="E19" s="4"/>
      <c r="F19" s="4"/>
      <c r="G19" s="9"/>
      <c r="H19" s="19"/>
      <c r="I19" s="19"/>
      <c r="J19" s="19"/>
      <c r="K19" s="199"/>
    </row>
    <row r="20" spans="3:11" ht="15" customHeight="1">
      <c r="C20" s="93" t="s">
        <v>10</v>
      </c>
      <c r="D20" s="93" t="s">
        <v>16</v>
      </c>
      <c r="E20" s="93" t="s">
        <v>36</v>
      </c>
      <c r="F20" s="93" t="s">
        <v>42</v>
      </c>
      <c r="G20" s="90">
        <v>560</v>
      </c>
      <c r="H20" s="23">
        <f>G20/0.9/0.98/0.255</f>
        <v>2489.884842826019</v>
      </c>
      <c r="I20" s="28"/>
      <c r="J20" s="201">
        <f>AVERAGE(H21,H23,H25,H27,H29,H31)</f>
        <v>346.1881513250277</v>
      </c>
      <c r="K20" s="199"/>
    </row>
    <row r="21" spans="3:11" ht="15" customHeight="1">
      <c r="C21" s="94" t="s">
        <v>10</v>
      </c>
      <c r="D21" s="94" t="s">
        <v>16</v>
      </c>
      <c r="E21" s="94" t="s">
        <v>36</v>
      </c>
      <c r="F21" s="94" t="s">
        <v>43</v>
      </c>
      <c r="G21" s="91">
        <v>100</v>
      </c>
      <c r="H21" s="24">
        <f>G21/0.9/0.98/0.255</f>
        <v>444.62229336178916</v>
      </c>
      <c r="I21" s="26"/>
      <c r="J21" s="202"/>
      <c r="K21" s="199"/>
    </row>
    <row r="22" spans="3:11" ht="15" customHeight="1">
      <c r="C22" s="94" t="s">
        <v>10</v>
      </c>
      <c r="D22" s="94" t="s">
        <v>16</v>
      </c>
      <c r="E22" s="94" t="s">
        <v>36</v>
      </c>
      <c r="F22" s="94" t="s">
        <v>138</v>
      </c>
      <c r="G22" s="91">
        <v>530</v>
      </c>
      <c r="H22" s="24">
        <f>G22/0.9/0.98/0.255</f>
        <v>2356.4981548174824</v>
      </c>
      <c r="I22" s="26"/>
      <c r="J22" s="202"/>
      <c r="K22" s="199"/>
    </row>
    <row r="23" spans="3:11" ht="15" customHeight="1">
      <c r="C23" s="94" t="s">
        <v>10</v>
      </c>
      <c r="D23" s="94" t="s">
        <v>16</v>
      </c>
      <c r="E23" s="94" t="s">
        <v>36</v>
      </c>
      <c r="F23" s="94" t="s">
        <v>139</v>
      </c>
      <c r="G23" s="91">
        <v>80</v>
      </c>
      <c r="H23" s="24">
        <f>G23/0.9/0.98/0.255</f>
        <v>355.6978346894313</v>
      </c>
      <c r="I23" s="26"/>
      <c r="J23" s="202"/>
      <c r="K23" s="199"/>
    </row>
    <row r="24" spans="3:11" ht="15" customHeight="1">
      <c r="C24" s="94" t="s">
        <v>11</v>
      </c>
      <c r="D24" s="94" t="s">
        <v>18</v>
      </c>
      <c r="E24" s="94" t="s">
        <v>37</v>
      </c>
      <c r="F24" s="94" t="s">
        <v>42</v>
      </c>
      <c r="G24" s="91">
        <v>700</v>
      </c>
      <c r="H24" s="24">
        <f>G24/1.01/0.99/0.274</f>
        <v>2555.0000255500004</v>
      </c>
      <c r="I24" s="26"/>
      <c r="J24" s="202"/>
      <c r="K24" s="199"/>
    </row>
    <row r="25" spans="3:11" ht="15" customHeight="1">
      <c r="C25" s="94" t="s">
        <v>11</v>
      </c>
      <c r="D25" s="94" t="s">
        <v>18</v>
      </c>
      <c r="E25" s="94" t="s">
        <v>37</v>
      </c>
      <c r="F25" s="94" t="s">
        <v>43</v>
      </c>
      <c r="G25" s="91">
        <v>90</v>
      </c>
      <c r="H25" s="24">
        <f>G25/1.01/0.99/0.274</f>
        <v>328.50000328500005</v>
      </c>
      <c r="I25" s="26"/>
      <c r="J25" s="202"/>
      <c r="K25" s="199"/>
    </row>
    <row r="26" spans="3:11" ht="15" customHeight="1">
      <c r="C26" s="94" t="s">
        <v>11</v>
      </c>
      <c r="D26" s="94" t="s">
        <v>18</v>
      </c>
      <c r="E26" s="94" t="s">
        <v>37</v>
      </c>
      <c r="F26" s="94" t="s">
        <v>138</v>
      </c>
      <c r="G26" s="91">
        <v>640</v>
      </c>
      <c r="H26" s="24">
        <f>G26/1.01/0.99/0.274</f>
        <v>2336.0000233600003</v>
      </c>
      <c r="I26" s="26"/>
      <c r="J26" s="202"/>
      <c r="K26" s="199"/>
    </row>
    <row r="27" spans="3:11" ht="15" customHeight="1">
      <c r="C27" s="94" t="s">
        <v>11</v>
      </c>
      <c r="D27" s="94" t="s">
        <v>18</v>
      </c>
      <c r="E27" s="94" t="s">
        <v>37</v>
      </c>
      <c r="F27" s="94" t="s">
        <v>139</v>
      </c>
      <c r="G27" s="91">
        <v>100</v>
      </c>
      <c r="H27" s="24">
        <f>G27/1.01/0.99/0.274</f>
        <v>365.00000365000005</v>
      </c>
      <c r="I27" s="26"/>
      <c r="J27" s="202"/>
      <c r="K27" s="199"/>
    </row>
    <row r="28" spans="3:11" ht="15" customHeight="1">
      <c r="C28" s="94" t="s">
        <v>13</v>
      </c>
      <c r="D28" s="94" t="s">
        <v>38</v>
      </c>
      <c r="E28" s="94" t="s">
        <v>39</v>
      </c>
      <c r="F28" s="94" t="s">
        <v>42</v>
      </c>
      <c r="G28" s="91">
        <v>830</v>
      </c>
      <c r="H28" s="24">
        <f>G28/1.04/1.2/0.261</f>
        <v>2548.1383240003934</v>
      </c>
      <c r="I28" s="26"/>
      <c r="J28" s="202"/>
      <c r="K28" s="199"/>
    </row>
    <row r="29" spans="3:11" ht="15" customHeight="1">
      <c r="C29" s="94" t="s">
        <v>13</v>
      </c>
      <c r="D29" s="94" t="s">
        <v>38</v>
      </c>
      <c r="E29" s="94" t="s">
        <v>39</v>
      </c>
      <c r="F29" s="94" t="s">
        <v>43</v>
      </c>
      <c r="G29" s="91">
        <v>100</v>
      </c>
      <c r="H29" s="24">
        <f>G29/1.04/1.2/0.261</f>
        <v>307.0046173494449</v>
      </c>
      <c r="I29" s="26"/>
      <c r="J29" s="202"/>
      <c r="K29" s="199"/>
    </row>
    <row r="30" spans="3:11" ht="15" customHeight="1">
      <c r="C30" s="94" t="s">
        <v>13</v>
      </c>
      <c r="D30" s="94" t="s">
        <v>38</v>
      </c>
      <c r="E30" s="94" t="s">
        <v>39</v>
      </c>
      <c r="F30" s="94" t="s">
        <v>138</v>
      </c>
      <c r="G30" s="91">
        <v>780</v>
      </c>
      <c r="H30" s="24">
        <f>G30/1.04/1.2/0.261</f>
        <v>2394.6360153256705</v>
      </c>
      <c r="I30" s="26"/>
      <c r="J30" s="202"/>
      <c r="K30" s="199"/>
    </row>
    <row r="31" spans="3:11" ht="15" customHeight="1">
      <c r="C31" s="95" t="s">
        <v>13</v>
      </c>
      <c r="D31" s="95" t="s">
        <v>38</v>
      </c>
      <c r="E31" s="95" t="s">
        <v>39</v>
      </c>
      <c r="F31" s="95" t="s">
        <v>139</v>
      </c>
      <c r="G31" s="92">
        <v>90</v>
      </c>
      <c r="H31" s="25">
        <f>G31/1.04/1.2/0.261</f>
        <v>276.3041556145004</v>
      </c>
      <c r="I31" s="27"/>
      <c r="J31" s="203"/>
      <c r="K31" s="200"/>
    </row>
    <row r="32" ht="15">
      <c r="C32" s="22" t="s">
        <v>53</v>
      </c>
    </row>
    <row r="34" ht="15">
      <c r="C34" s="111" t="s">
        <v>137</v>
      </c>
    </row>
    <row r="35" ht="15">
      <c r="C35" s="111" t="s">
        <v>141</v>
      </c>
    </row>
  </sheetData>
  <sheetProtection/>
  <mergeCells count="2">
    <mergeCell ref="K7:K31"/>
    <mergeCell ref="J20:J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2:D7"/>
  <sheetViews>
    <sheetView zoomScale="85" zoomScaleNormal="85" zoomScalePageLayoutView="0" workbookViewId="0" topLeftCell="A1">
      <selection activeCell="B23" sqref="B23"/>
    </sheetView>
  </sheetViews>
  <sheetFormatPr defaultColWidth="9.140625" defaultRowHeight="15"/>
  <cols>
    <col min="1" max="1" width="70.421875" style="0" customWidth="1"/>
    <col min="2" max="2" width="26.7109375" style="0" customWidth="1"/>
    <col min="3" max="3" width="86.57421875" style="0" bestFit="1" customWidth="1"/>
    <col min="4" max="4" width="21.00390625" style="0" customWidth="1"/>
  </cols>
  <sheetData>
    <row r="2" spans="1:4" ht="57.75" customHeight="1">
      <c r="A2" s="112" t="s">
        <v>49</v>
      </c>
      <c r="B2" s="29">
        <f>'Plūsmas aizkav. samazinājums'!O6</f>
        <v>4.7777777777777795</v>
      </c>
      <c r="C2" s="113" t="s">
        <v>81</v>
      </c>
      <c r="D2" s="114" t="s">
        <v>54</v>
      </c>
    </row>
    <row r="3" spans="1:4" ht="58.5" customHeight="1">
      <c r="A3" s="116" t="s">
        <v>50</v>
      </c>
      <c r="B3" s="117">
        <f>'Intensitātes samazinājums'!K7</f>
        <v>2260.5884119197217</v>
      </c>
      <c r="C3" s="115" t="s">
        <v>82</v>
      </c>
      <c r="D3" s="114" t="s">
        <v>54</v>
      </c>
    </row>
    <row r="6" ht="15">
      <c r="C6" s="30"/>
    </row>
    <row r="7" ht="15">
      <c r="C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GintsB</dc:creator>
  <cp:keywords/>
  <dc:description/>
  <cp:lastModifiedBy>Ilze Svikliņa</cp:lastModifiedBy>
  <dcterms:created xsi:type="dcterms:W3CDTF">2016-10-19T20:14:04Z</dcterms:created>
  <dcterms:modified xsi:type="dcterms:W3CDTF">2016-11-11T06:33:29Z</dcterms:modified>
  <cp:category/>
  <cp:version/>
  <cp:contentType/>
  <cp:contentStatus/>
</cp:coreProperties>
</file>