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sk\Desktop\2021-2027\PLANS\Publiskai_apspriesanai\"/>
    </mc:Choice>
  </mc:AlternateContent>
  <xr:revisionPtr revIDLastSave="0" documentId="13_ncr:1_{41DFA953-ADB9-4818-B7B4-D81E1808C3A0}" xr6:coauthVersionLast="36" xr6:coauthVersionMax="36" xr10:uidLastSave="{00000000-0000-0000-0000-000000000000}"/>
  <bookViews>
    <workbookView xWindow="0" yWindow="0" windowWidth="8136" windowHeight="7680" xr2:uid="{00000000-000D-0000-FFFF-FFFF00000000}"/>
  </bookViews>
  <sheets>
    <sheet name="Sheet1" sheetId="1" r:id="rId1"/>
  </sheets>
  <definedNames>
    <definedName name="_Toc50380007" localSheetId="0">Sheet1!$A$20</definedName>
    <definedName name="_Toc50380008" localSheetId="0">Sheet1!#REF!</definedName>
    <definedName name="_Toc50380009" localSheetId="0">Sheet1!#REF!</definedName>
    <definedName name="_Toc50380010" localSheetId="0">Sheet1!$A$26</definedName>
    <definedName name="_Toc50380011" localSheetId="0">Sheet1!#REF!</definedName>
    <definedName name="_Toc50380015" localSheetId="0">Sheet1!$A$28</definedName>
    <definedName name="_xlnm.Print_Area" localSheetId="0">Sheet1!$A$1:$Q$40</definedName>
    <definedName name="_xlnm.Print_Titles" localSheetId="0">Sheet1!$5:$6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J11" i="1"/>
  <c r="K11" i="1"/>
  <c r="L11" i="1"/>
  <c r="I30" i="1" l="1"/>
  <c r="H30" i="1"/>
  <c r="L37" i="1" l="1"/>
  <c r="K37" i="1"/>
  <c r="J37" i="1"/>
  <c r="I37" i="1"/>
  <c r="I10" i="1" s="1"/>
  <c r="L36" i="1"/>
  <c r="K36" i="1"/>
  <c r="J36" i="1"/>
  <c r="I36" i="1"/>
  <c r="I9" i="1" s="1"/>
  <c r="H35" i="1"/>
  <c r="H37" i="1" s="1"/>
  <c r="L34" i="1"/>
  <c r="H33" i="1"/>
  <c r="H10" i="1" s="1"/>
  <c r="H32" i="1"/>
  <c r="J31" i="1"/>
  <c r="I31" i="1"/>
  <c r="H31" i="1" l="1"/>
  <c r="K32" i="1"/>
  <c r="L32" i="1" s="1"/>
  <c r="K33" i="1"/>
  <c r="H36" i="1"/>
  <c r="K31" i="1" l="1"/>
  <c r="L33" i="1"/>
  <c r="L31" i="1" s="1"/>
  <c r="H26" i="1" l="1"/>
  <c r="H11" i="1" s="1"/>
  <c r="H20" i="1" l="1"/>
  <c r="J21" i="1"/>
  <c r="K21" i="1"/>
  <c r="J22" i="1"/>
  <c r="K22" i="1"/>
  <c r="I20" i="1"/>
  <c r="I8" i="1" s="1"/>
  <c r="J25" i="1"/>
  <c r="K25" i="1"/>
  <c r="K18" i="1"/>
  <c r="K19" i="1"/>
  <c r="J18" i="1"/>
  <c r="J19" i="1"/>
  <c r="H17" i="1"/>
  <c r="J17" i="1" s="1"/>
  <c r="K28" i="1"/>
  <c r="K30" i="1" s="1"/>
  <c r="J28" i="1"/>
  <c r="K23" i="1"/>
  <c r="J23" i="1"/>
  <c r="K14" i="1"/>
  <c r="K15" i="1"/>
  <c r="K16" i="1"/>
  <c r="J14" i="1"/>
  <c r="J15" i="1"/>
  <c r="J16" i="1"/>
  <c r="L28" i="1" l="1"/>
  <c r="L30" i="1" s="1"/>
  <c r="J30" i="1"/>
  <c r="L21" i="1"/>
  <c r="L19" i="1"/>
  <c r="L18" i="1"/>
  <c r="L25" i="1"/>
  <c r="L22" i="1"/>
  <c r="K17" i="1"/>
  <c r="L17" i="1" s="1"/>
  <c r="L15" i="1"/>
  <c r="L23" i="1"/>
  <c r="L14" i="1"/>
  <c r="L16" i="1"/>
  <c r="H29" i="1"/>
  <c r="H9" i="1" s="1"/>
  <c r="J29" i="1" l="1"/>
  <c r="J9" i="1" s="1"/>
  <c r="K29" i="1"/>
  <c r="K9" i="1" s="1"/>
  <c r="H13" i="1"/>
  <c r="H8" i="1" s="1"/>
  <c r="L29" i="1" l="1"/>
  <c r="L9" i="1" s="1"/>
  <c r="J13" i="1"/>
  <c r="K13" i="1"/>
  <c r="L13" i="1" l="1"/>
  <c r="K24" i="1"/>
  <c r="J24" i="1"/>
  <c r="J10" i="1" l="1"/>
  <c r="K20" i="1"/>
  <c r="K8" i="1" s="1"/>
  <c r="K10" i="1"/>
  <c r="L24" i="1"/>
  <c r="J20" i="1"/>
  <c r="J8" i="1" s="1"/>
  <c r="L10" i="1" l="1"/>
  <c r="L20" i="1"/>
  <c r="L8" i="1" s="1"/>
</calcChain>
</file>

<file path=xl/sharedStrings.xml><?xml version="1.0" encoding="utf-8"?>
<sst xmlns="http://schemas.openxmlformats.org/spreadsheetml/2006/main" count="151" uniqueCount="74">
  <si>
    <t>Uzdevums</t>
  </si>
  <si>
    <t>Nepieciešamais papildu finansējums</t>
  </si>
  <si>
    <r>
      <t>Finansējums plāna realizācijai kopā,</t>
    </r>
    <r>
      <rPr>
        <sz val="12"/>
        <rFont val="Times New Roman"/>
        <family val="1"/>
      </rPr>
      <t xml:space="preserve"> tajā skaitā:</t>
    </r>
  </si>
  <si>
    <t>Pasākums</t>
  </si>
  <si>
    <t>Vidēja termiņa budžeta ietvara likumā plānotais  finansējums</t>
  </si>
  <si>
    <t xml:space="preserve">turpmākajā laikposmā līdz pasākuma pabeigšanai </t>
  </si>
  <si>
    <t>Pasākuma īstenošanas gads</t>
  </si>
  <si>
    <t>Budžeta programmas (apakšprogrammas) kods un nosaukums</t>
  </si>
  <si>
    <t>nacionālā līdzfinansējuma daļa</t>
  </si>
  <si>
    <t>ES politiku instrumentu un ārvalstu finanšu palīdzības līdzfinansējuma daļa</t>
  </si>
  <si>
    <t>1. Rīcības virziens: Savienojamības paziņojumam atbilstošas platjoslas elektronisko sakaru infrastruktūras attīstīšana</t>
  </si>
  <si>
    <t>Vidēja termiņa budžeta ietvara likums vai 74.resors "Gadskārtējā valsts budžeta izpildes procesā pārdalāmais finansējums" programmas 80.00.00 "Nesadalītais finansējums Eiropas Savienības politiku instrumentu un pārējās ārvalstu finanšu palīdzības līdzfinansēto projektu un pasākumu īstenošanai", tajā skaitā:</t>
  </si>
  <si>
    <t>2.  rīcības virziens – elektronisko sakaru tīklu drošība</t>
  </si>
  <si>
    <t>Kopā</t>
  </si>
  <si>
    <t>2.pielikums Elektronisko sakaru nozares attīstības plānam 
2021. - 2027.gadam</t>
  </si>
  <si>
    <t>Rezulatīvā rādītāja nosaukums</t>
  </si>
  <si>
    <t>-</t>
  </si>
  <si>
    <t>Darbības rezultāts</t>
  </si>
  <si>
    <t>Iestādes, kam nodrošināts vienotais kiberdrošības risinājums</t>
  </si>
  <si>
    <r>
      <t>Ietekmes novērtējums uz valsts un pašvaldību budžetiem </t>
    </r>
    <r>
      <rPr>
        <b/>
        <vertAlign val="superscript"/>
        <sz val="12"/>
        <color theme="1"/>
        <rFont val="Times New Roman"/>
        <family val="1"/>
      </rPr>
      <t>1</t>
    </r>
    <r>
      <rPr>
        <b/>
        <sz val="12"/>
        <color theme="1"/>
        <rFont val="Times New Roman"/>
        <family val="1"/>
      </rPr>
      <t xml:space="preserve"> un informācija par pasākumu rezultātiem</t>
    </r>
  </si>
  <si>
    <t>Finansējuma avots</t>
  </si>
  <si>
    <t>ERAF</t>
  </si>
  <si>
    <t>ANM</t>
  </si>
  <si>
    <t xml:space="preserve">Kopā, t.sk. </t>
  </si>
  <si>
    <t>SM/LVRTC</t>
  </si>
  <si>
    <t>ANM projektam 2025/ ERAF projektam: 2029</t>
  </si>
  <si>
    <t>Rezulatīvā rādītāja vērtība,  mērvienība</t>
  </si>
  <si>
    <t>14 iestādes</t>
  </si>
  <si>
    <r>
      <t>Optisko tīklu pieejamība Via Baltica trasē</t>
    </r>
    <r>
      <rPr>
        <sz val="12"/>
        <rFont val="Times New Roman"/>
        <family val="1"/>
      </rPr>
      <t xml:space="preserve"> </t>
    </r>
  </si>
  <si>
    <r>
      <t>1.3.</t>
    </r>
    <r>
      <rPr>
        <b/>
        <sz val="7"/>
        <color theme="1"/>
        <rFont val="Times New Roman"/>
        <family val="1"/>
      </rPr>
      <t xml:space="preserve">   </t>
    </r>
    <r>
      <rPr>
        <b/>
        <sz val="12"/>
        <color theme="1"/>
        <rFont val="Times New Roman"/>
        <family val="1"/>
      </rPr>
      <t>pasākums - “vidējās jūdzes” un “pēdējās jūdzes” elektronisko sakaru tīklu infrastruktūras attīstīšana</t>
    </r>
  </si>
  <si>
    <r>
      <t>1.5.</t>
    </r>
    <r>
      <rPr>
        <b/>
        <sz val="7"/>
        <color theme="1"/>
        <rFont val="Times New Roman"/>
        <family val="1"/>
      </rPr>
      <t xml:space="preserve">   </t>
    </r>
    <r>
      <rPr>
        <b/>
        <sz val="12"/>
        <color theme="1"/>
        <rFont val="Times New Roman"/>
        <family val="1"/>
      </rPr>
      <t>pasākums -Tehniskās palīdzības mehānismi, tostarp platjoslas kompetences centra darbības attīstība Latvijā, ar kuriem stiprina vietējo ieinteresēto personu spējas un konsultē projektu virzītājus</t>
    </r>
  </si>
  <si>
    <t>SM/ plānošanas reģioni, pašvaldības</t>
  </si>
  <si>
    <t>ERAF "vidējā jūdze"</t>
  </si>
  <si>
    <t>ERAF "pēdējā jūdze"</t>
  </si>
  <si>
    <t>AAM "pēdējā jūdze"</t>
  </si>
  <si>
    <t>ERAF projekta  līdzfinansējums</t>
  </si>
  <si>
    <t xml:space="preserve">Optisko tīklu pieejamība Rail Baltica trasē </t>
  </si>
  <si>
    <t>ERAF projektu līdzfinansējums "vidējā jūdze"</t>
  </si>
  <si>
    <t>ERAF projektu līdzfinansējums "pēdējā jūdze"</t>
  </si>
  <si>
    <t>SM/ LVRTC, plānošanas reģioni, pašvaldības</t>
  </si>
  <si>
    <t>1500-2600</t>
  </si>
  <si>
    <r>
      <rPr>
        <vertAlign val="superscript"/>
        <sz val="12"/>
        <color theme="1"/>
        <rFont val="Times New Roman"/>
        <family val="1"/>
      </rPr>
      <t>1</t>
    </r>
    <r>
      <rPr>
        <sz val="12"/>
        <color theme="1"/>
        <rFont val="Times New Roman"/>
        <family val="1"/>
      </rPr>
      <t xml:space="preserve">  1. Eiropas Savienības fondu finansējuma apjoms plānā iezīmēto pasākumu īstenošanai ir indikatīvs, var tikt piesaistīti atbilstoši Eiropas Savienības fondu plānošanas dokumentos noteiktajiem finansējumu apmēriem. 
2. Vidēja termiņa budžeta ietvara likumā šobrīd nevienam no pasākumiem nav plānots finansējums.
3. ERAF projektu finansējums, t.sk. līdzfinansējums norādīts atbilstoši Darbības programmas Latvijai 2021. – 2027. gadam projektam, tas ir, bez elastības finansējuma.  Atbilstoši Kopējo noteikumu regulas nosacījumiem (14.pants) elastības finansējuma izlietojumu var plānot tikai pēc Eiropas Komisijas vidusposma ziņojuma 31.03.2026.  
4. Gadījumā, ja tiks atbalstīts projekts no Atveseļošanas un noturības mehānisma, finansējums var tikt novirzīts "pēdējās jūdzes" pasākumam. </t>
    </r>
  </si>
  <si>
    <t>6000-7000</t>
  </si>
  <si>
    <r>
      <t xml:space="preserve">Mājsaimniecību, uzņēmumu un sociāli ekonomisko virzītājspēku skaits, kuriem pieejami platjoslas pieslēgumi ļoti augstas veikstpējas tīklam </t>
    </r>
    <r>
      <rPr>
        <vertAlign val="superscript"/>
        <sz val="12"/>
        <rFont val="Times New Roman"/>
        <family val="1"/>
        <charset val="186"/>
      </rPr>
      <t>2</t>
    </r>
  </si>
  <si>
    <t xml:space="preserve">Skat. augstāk noteikto rādītāju. </t>
  </si>
  <si>
    <t>Valsts budžets</t>
  </si>
  <si>
    <t>SM</t>
  </si>
  <si>
    <t>Pašvaldību  informētība un izpratnes līmeņa palielināšana par platjoslas attīstību</t>
  </si>
  <si>
    <t>Latvijas Platjoslas kompetences centra funkciju paplašināšana un uzlabošana</t>
  </si>
  <si>
    <t>Plānots sniegt priekšlikumus vidēja termiņa budžeta ietvara likuma un gadskārtējā valsts budžeta likuma projekta (budžeta likumprojektu paketes) sagatavošanas laikā.</t>
  </si>
  <si>
    <t>10% gadā, salīdzinot ar sākotnēji veiktās aptaujas rezultātiem</t>
  </si>
  <si>
    <t>2.1. Pasākums - koplietojamas kiberdrošības infrastruktūras izveide</t>
  </si>
  <si>
    <t>ERAF līdzfinasējums (15%)</t>
  </si>
  <si>
    <t>1.   Pilnveidota mākoņdatošanas infrastruktūra, palielinot kopējo pieejamo platformas datu kapacitāti valsts pārvaldes informācijas sistēmu izmitināšanai
2. Izveidoti un pieejami vismaz 3  jauni mākoņdatošanas (platforma kā serviss) pakalpojumi</t>
  </si>
  <si>
    <t>Mākoņdatošanas infrastruktūrā izvietoto informācijas sistēmu skaits</t>
  </si>
  <si>
    <t>Mākoņdatošanas platformas kopējā uzglabājamo datu iespējamā kapacitāte</t>
  </si>
  <si>
    <t>5 PB</t>
  </si>
  <si>
    <t xml:space="preserve">Veikti uzlabojumi eIdentitātes un uzticamības pakalpojumu platformā, kas nodrošina produktu izveidi specifiskām persnu grupām, kā arī uzlabota lietojamība un drošības aspekti </t>
  </si>
  <si>
    <t>VARAM/LVRTC/ SM</t>
  </si>
  <si>
    <t>4.5 milj.</t>
  </si>
  <si>
    <t>1.	Izveidota un ekspluatācijā nodota elektronisko sakaru pasīvā infrastruktūra (optiskie kabeļu tīkli, mobilo sakaru mezglu punkti ,) un elektroapgādes tīkli,  kas atbalstītu  nepārtraukta 5G pārklājuma nodrosinašanu autoceļa Via Baltica koridorā Latvijas teritorijā. 
2.Kopējais plānotais optisko kabeļu trases garums gar Via Baltica ir 229,4 km, šobrīd ir pieejami 14,4 km (6,27% no kopējās plānotās trases) un plānots izbūvēt 215 km. Precīzs izbūvējamo km apjoms būs zināms pēc priekšizpētes, kad būs zināms kopējais pieslēdzamo sakaru mezglu skaits un to atrašanās vieta.</t>
  </si>
  <si>
    <t xml:space="preserve">Izveidota un ekspluatācijā nodota pasīvā elektronisko sakaru infrastruktūra (optiskie kabeļu tīkli, mobilo sakaru mezglu punkti) un elektroapgādes tīkli, kas atbalstītu  nepārtraukta 5G pārklājuma nodrosināšanu autoceļa Rail Baltica koridorā 263 km garumā Latvijas teritorijā.  </t>
  </si>
  <si>
    <t xml:space="preserve">Interneta piekļuves pakalpojumu ar datu pāraaides ātrumu vismaz 100 Mbit/s attīstība </t>
  </si>
  <si>
    <t>Vienots kiberdrošības risinājums valsts pārvaldē. Tas ietver koplietojamas IKT infrastruktūras izveidi, kura spēs nodrošināt gan datu centros esošo resursu, gan valsts pārvaldes iestāžu infrastruktūras un darbinieku sniegto pakalpojumu ilgtermiņa drošību.</t>
  </si>
  <si>
    <t>valsts budžets</t>
  </si>
  <si>
    <t>Atbildīgā instiūcija/ Līdzatbil-dīgā insitūcija</t>
  </si>
  <si>
    <t xml:space="preserve">1.1.   pasākums - 5G atbalstošās infrastruktūras izbūve Via Baltica koridorā </t>
  </si>
  <si>
    <t xml:space="preserve">1.2.	pasākums - 5G atbalstošās infrastruktūras izbūve Rail Baltica koridorā </t>
  </si>
  <si>
    <t>ERAF projekta līdzfinansējums</t>
  </si>
  <si>
    <t xml:space="preserve">2.2. pasākums - Mākoņdatošanas infrastruktūras paplašināšana un pilnveide </t>
  </si>
  <si>
    <t xml:space="preserve">2.3. pasākums - Uzticamības pakalpojumi – eParaksts un e-Identitāte </t>
  </si>
  <si>
    <t xml:space="preserve">Elektroniskās identifikācijas lietošanas reižu skaits </t>
  </si>
  <si>
    <t>ERAF projekta līdzfinansējums (15%)</t>
  </si>
  <si>
    <r>
      <rPr>
        <vertAlign val="superscript"/>
        <sz val="12"/>
        <rFont val="Times New Roman"/>
        <family val="1"/>
        <charset val="186"/>
      </rPr>
      <t>2</t>
    </r>
    <r>
      <rPr>
        <sz val="12"/>
        <rFont val="Times New Roman"/>
        <family val="1"/>
      </rPr>
      <t xml:space="preserve"> Rādītājs atkarīgs no izvēlētā scenārija. Balstoties uz Eiropas Komisijas darba dokumentā SWD(2020) 111 final “Digital Economy and Society Index (DESI) 2020” (https://ec.europa.eu/transparency/regdoc/rep/10102/2020/EN/SWD-2020-111-F1-EN-MAIN-PART-5.PDF)  norādītiem datiem, ka:
1) fiksētai platjoslai kopējais izmantošanas līmenis (take-up) Latvijā ir 64% un
2) platjoslai līdz 100Mbps izmantošanas līmenis ir tikai 38% (nenodalot fiksēto piekļuvi no mobilās), tiek pieņemts, ka piekļuvi ļoti lielas veiktspējas platjoslas pakalpojumiem 2027.gadā izmantos 50% no mājsaimniecībām un uzņēmumiem, kam šādi pakalpojumi būs pieejami.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</si>
</sst>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2"/>
      <color theme="1"/>
      <name val="Times New Roman"/>
      <family val="1"/>
    </font>
    <font>
      <b/>
      <sz val="12"/>
      <color theme="1"/>
      <name val="Times New Roman"/>
      <family val="1"/>
    </font>
    <font>
      <b/>
      <sz val="12"/>
      <name val="Times New Roman"/>
      <family val="1"/>
    </font>
    <font>
      <sz val="12"/>
      <name val="Times New Roman"/>
      <family val="1"/>
    </font>
    <font>
      <vertAlign val="superscript"/>
      <sz val="12"/>
      <color theme="1"/>
      <name val="Times New Roman"/>
      <family val="1"/>
    </font>
    <font>
      <b/>
      <sz val="7"/>
      <color theme="1"/>
      <name val="Times New Roman"/>
      <family val="1"/>
    </font>
    <font>
      <b/>
      <vertAlign val="superscript"/>
      <sz val="12"/>
      <color theme="1"/>
      <name val="Times New Roman"/>
      <family val="1"/>
    </font>
    <font>
      <sz val="11"/>
      <color theme="1"/>
      <name val="Calibri"/>
      <family val="2"/>
      <charset val="186"/>
      <scheme val="minor"/>
    </font>
    <font>
      <sz val="12"/>
      <color rgb="FF000000"/>
      <name val="Times New Roman"/>
      <family val="1"/>
      <charset val="186"/>
    </font>
    <font>
      <sz val="12"/>
      <name val="Times New Roman"/>
      <family val="1"/>
      <charset val="186"/>
    </font>
    <font>
      <vertAlign val="superscript"/>
      <sz val="12"/>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8" fillId="0" borderId="0"/>
  </cellStyleXfs>
  <cellXfs count="67">
    <xf numFmtId="0" fontId="0" fillId="0" borderId="0" xfId="0"/>
    <xf numFmtId="0" fontId="1" fillId="0" borderId="0" xfId="0" applyFont="1"/>
    <xf numFmtId="0" fontId="1" fillId="0" borderId="0" xfId="0" applyFont="1" applyAlignment="1">
      <alignment horizontal="right"/>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0" borderId="0" xfId="0" applyFont="1" applyBorder="1"/>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3" fontId="4" fillId="2" borderId="1" xfId="0" applyNumberFormat="1" applyFont="1" applyFill="1" applyBorder="1" applyAlignment="1">
      <alignment horizontal="center" vertical="center" wrapText="1"/>
    </xf>
    <xf numFmtId="3" fontId="9" fillId="0" borderId="1" xfId="2" applyNumberFormat="1"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 fontId="1" fillId="0" borderId="0" xfId="0" applyNumberFormat="1" applyFont="1"/>
    <xf numFmtId="3" fontId="4" fillId="2" borderId="1" xfId="0" applyNumberFormat="1"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0" fillId="0" borderId="0" xfId="0" applyFont="1" applyAlignment="1">
      <alignment horizontal="left" wrapText="1"/>
    </xf>
    <xf numFmtId="0" fontId="4" fillId="0" borderId="0" xfId="0" applyFont="1" applyAlignment="1">
      <alignment horizontal="left" wrapText="1"/>
    </xf>
    <xf numFmtId="9" fontId="4" fillId="2" borderId="1" xfId="1"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2" fillId="0" borderId="0" xfId="0" applyFont="1" applyBorder="1" applyAlignment="1">
      <alignment horizontal="center"/>
    </xf>
    <xf numFmtId="0" fontId="4" fillId="0" borderId="1" xfId="0" applyFont="1" applyBorder="1" applyAlignment="1">
      <alignment horizontal="left" vertical="top"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Alignment="1">
      <alignment horizontal="center" vertical="center"/>
    </xf>
    <xf numFmtId="0" fontId="3" fillId="3" borderId="1" xfId="0" applyFont="1" applyFill="1" applyBorder="1" applyAlignment="1">
      <alignment horizontal="left"/>
    </xf>
    <xf numFmtId="0" fontId="3" fillId="3" borderId="1" xfId="0" applyFont="1" applyFill="1" applyBorder="1" applyAlignment="1">
      <alignment horizontal="left" vertical="center"/>
    </xf>
    <xf numFmtId="0" fontId="2" fillId="0" borderId="1" xfId="0" applyFont="1" applyBorder="1" applyAlignment="1">
      <alignment horizontal="left" vertical="center" wrapText="1"/>
    </xf>
    <xf numFmtId="0" fontId="1" fillId="0" borderId="2" xfId="0" applyFont="1" applyBorder="1" applyAlignment="1">
      <alignment horizontal="left" wrapText="1"/>
    </xf>
    <xf numFmtId="0" fontId="4" fillId="0" borderId="1" xfId="0" applyFont="1" applyFill="1" applyBorder="1" applyAlignment="1">
      <alignment horizontal="center" vertical="center" wrapText="1"/>
    </xf>
  </cellXfs>
  <cellStyles count="3">
    <cellStyle name="Normal" xfId="0" builtinId="0"/>
    <cellStyle name="Normal 3"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view="pageBreakPreview" zoomScale="75" zoomScaleNormal="75" zoomScaleSheetLayoutView="75" workbookViewId="0">
      <pane ySplit="6" topLeftCell="A37" activePane="bottomLeft" state="frozen"/>
      <selection pane="bottomLeft" activeCell="I42" sqref="I42"/>
    </sheetView>
  </sheetViews>
  <sheetFormatPr defaultColWidth="9.109375" defaultRowHeight="15.6" outlineLevelCol="1" x14ac:dyDescent="0.3"/>
  <cols>
    <col min="1" max="1" width="22.44140625" style="1" customWidth="1"/>
    <col min="2" max="2" width="22" style="1" customWidth="1"/>
    <col min="3" max="3" width="36.88671875" style="1" customWidth="1"/>
    <col min="4" max="4" width="15.44140625" style="1" customWidth="1"/>
    <col min="5" max="5" width="6" style="1" hidden="1" customWidth="1" outlineLevel="1"/>
    <col min="6" max="6" width="5.88671875" style="1" hidden="1" customWidth="1" outlineLevel="1"/>
    <col min="7" max="7" width="6" style="1" hidden="1" customWidth="1" outlineLevel="1"/>
    <col min="8" max="8" width="12" style="1" customWidth="1" collapsed="1"/>
    <col min="9" max="9" width="11.44140625" style="1" customWidth="1"/>
    <col min="10" max="10" width="11.6640625" style="1" customWidth="1"/>
    <col min="11" max="11" width="10.6640625" style="1" customWidth="1"/>
    <col min="12" max="12" width="12.88671875" style="1" customWidth="1"/>
    <col min="13" max="13" width="13.6640625" style="1" customWidth="1"/>
    <col min="14" max="14" width="32.33203125" style="1" customWidth="1"/>
    <col min="15" max="15" width="19.6640625" style="1" customWidth="1"/>
    <col min="16" max="16" width="12.6640625" style="1" customWidth="1"/>
    <col min="17" max="17" width="13.33203125" style="1" customWidth="1"/>
    <col min="18" max="18" width="15.44140625" style="1" customWidth="1"/>
    <col min="19" max="19" width="13.44140625" style="1" customWidth="1"/>
    <col min="20" max="20" width="13.44140625" style="1" bestFit="1" customWidth="1"/>
    <col min="21" max="16384" width="9.109375" style="1"/>
  </cols>
  <sheetData>
    <row r="1" spans="1:17" x14ac:dyDescent="0.3">
      <c r="Q1" s="2" t="s">
        <v>14</v>
      </c>
    </row>
    <row r="2" spans="1:17" x14ac:dyDescent="0.3">
      <c r="H2" s="26"/>
    </row>
    <row r="3" spans="1:17" ht="18" x14ac:dyDescent="0.3">
      <c r="A3" s="54" t="s">
        <v>19</v>
      </c>
      <c r="B3" s="54"/>
      <c r="C3" s="54"/>
      <c r="D3" s="54"/>
      <c r="E3" s="54"/>
      <c r="F3" s="54"/>
      <c r="G3" s="54"/>
      <c r="H3" s="54"/>
      <c r="I3" s="54"/>
      <c r="J3" s="54"/>
      <c r="K3" s="54"/>
      <c r="L3" s="54"/>
      <c r="M3" s="54"/>
      <c r="N3" s="54"/>
      <c r="O3" s="54"/>
      <c r="P3" s="54"/>
      <c r="Q3" s="54"/>
    </row>
    <row r="4" spans="1:17" x14ac:dyDescent="0.3">
      <c r="A4" s="7"/>
      <c r="B4" s="7"/>
      <c r="C4" s="7"/>
      <c r="D4" s="7"/>
      <c r="E4" s="7"/>
      <c r="F4" s="7"/>
      <c r="G4" s="7"/>
      <c r="H4" s="7"/>
      <c r="I4" s="7"/>
      <c r="J4" s="7"/>
      <c r="K4" s="7"/>
      <c r="L4" s="7"/>
      <c r="M4" s="7"/>
      <c r="N4" s="7"/>
      <c r="O4" s="7"/>
      <c r="P4" s="7"/>
      <c r="Q4" s="7"/>
    </row>
    <row r="5" spans="1:17" ht="18.600000000000001" customHeight="1" x14ac:dyDescent="0.3">
      <c r="A5" s="57" t="s">
        <v>0</v>
      </c>
      <c r="B5" s="57" t="s">
        <v>3</v>
      </c>
      <c r="C5" s="57" t="s">
        <v>7</v>
      </c>
      <c r="D5" s="57" t="s">
        <v>20</v>
      </c>
      <c r="E5" s="57" t="s">
        <v>4</v>
      </c>
      <c r="F5" s="57"/>
      <c r="G5" s="57"/>
      <c r="H5" s="57" t="s">
        <v>1</v>
      </c>
      <c r="I5" s="57"/>
      <c r="J5" s="57"/>
      <c r="K5" s="57"/>
      <c r="L5" s="57"/>
      <c r="M5" s="57" t="s">
        <v>65</v>
      </c>
      <c r="N5" s="57" t="s">
        <v>17</v>
      </c>
      <c r="O5" s="57" t="s">
        <v>15</v>
      </c>
      <c r="P5" s="57" t="s">
        <v>26</v>
      </c>
      <c r="Q5" s="57" t="s">
        <v>6</v>
      </c>
    </row>
    <row r="6" spans="1:17" ht="78.75" customHeight="1" x14ac:dyDescent="0.3">
      <c r="A6" s="57"/>
      <c r="B6" s="57"/>
      <c r="C6" s="57"/>
      <c r="D6" s="57"/>
      <c r="E6" s="10">
        <v>2021</v>
      </c>
      <c r="F6" s="10">
        <v>2022</v>
      </c>
      <c r="G6" s="10">
        <v>2023</v>
      </c>
      <c r="H6" s="10" t="s">
        <v>13</v>
      </c>
      <c r="I6" s="10">
        <v>2021</v>
      </c>
      <c r="J6" s="10">
        <v>2022</v>
      </c>
      <c r="K6" s="10">
        <v>2023</v>
      </c>
      <c r="L6" s="10" t="s">
        <v>5</v>
      </c>
      <c r="M6" s="57"/>
      <c r="N6" s="57"/>
      <c r="O6" s="57"/>
      <c r="P6" s="57"/>
      <c r="Q6" s="57"/>
    </row>
    <row r="7" spans="1:17" ht="17.25" customHeight="1" x14ac:dyDescent="0.3">
      <c r="A7" s="56" t="s">
        <v>2</v>
      </c>
      <c r="B7" s="56"/>
      <c r="C7" s="56"/>
      <c r="D7" s="10" t="s">
        <v>16</v>
      </c>
      <c r="E7" s="10" t="s">
        <v>16</v>
      </c>
      <c r="F7" s="10" t="s">
        <v>16</v>
      </c>
      <c r="G7" s="10" t="s">
        <v>16</v>
      </c>
      <c r="H7" s="10" t="s">
        <v>16</v>
      </c>
      <c r="I7" s="10" t="s">
        <v>16</v>
      </c>
      <c r="J7" s="10" t="s">
        <v>16</v>
      </c>
      <c r="K7" s="10" t="s">
        <v>16</v>
      </c>
      <c r="L7" s="10" t="s">
        <v>16</v>
      </c>
      <c r="M7" s="10" t="s">
        <v>16</v>
      </c>
      <c r="N7" s="10" t="s">
        <v>16</v>
      </c>
      <c r="O7" s="12" t="s">
        <v>16</v>
      </c>
      <c r="P7" s="12" t="s">
        <v>16</v>
      </c>
      <c r="Q7" s="12" t="s">
        <v>16</v>
      </c>
    </row>
    <row r="8" spans="1:17" ht="63" customHeight="1" x14ac:dyDescent="0.3">
      <c r="A8" s="55" t="s">
        <v>11</v>
      </c>
      <c r="B8" s="55"/>
      <c r="C8" s="55"/>
      <c r="D8" s="10" t="s">
        <v>16</v>
      </c>
      <c r="E8" s="4"/>
      <c r="F8" s="4"/>
      <c r="G8" s="4"/>
      <c r="H8" s="5">
        <f>H13+H17+H20+H28+H31+H35+H26</f>
        <v>64377251.176470593</v>
      </c>
      <c r="I8" s="5">
        <f t="shared" ref="I8:L8" si="0">I13+I17+I20+I28+I31+I35+I26</f>
        <v>0</v>
      </c>
      <c r="J8" s="5">
        <f t="shared" si="0"/>
        <v>8368725.1176470593</v>
      </c>
      <c r="K8" s="5">
        <f t="shared" si="0"/>
        <v>9418725.1176470593</v>
      </c>
      <c r="L8" s="5">
        <f t="shared" si="0"/>
        <v>46589800.941176474</v>
      </c>
      <c r="M8" s="10" t="s">
        <v>16</v>
      </c>
      <c r="N8" s="10" t="s">
        <v>16</v>
      </c>
      <c r="O8" s="12" t="s">
        <v>16</v>
      </c>
      <c r="P8" s="12" t="s">
        <v>16</v>
      </c>
      <c r="Q8" s="12" t="s">
        <v>16</v>
      </c>
    </row>
    <row r="9" spans="1:17" ht="19.5" customHeight="1" x14ac:dyDescent="0.3">
      <c r="A9" s="55" t="s">
        <v>9</v>
      </c>
      <c r="B9" s="55"/>
      <c r="C9" s="55"/>
      <c r="D9" s="10" t="s">
        <v>16</v>
      </c>
      <c r="E9" s="4"/>
      <c r="F9" s="4"/>
      <c r="G9" s="4"/>
      <c r="H9" s="5">
        <f>H14+H15+H18+H21+H29+H22+H23+H32+H34+H36</f>
        <v>57562050</v>
      </c>
      <c r="I9" s="5">
        <f t="shared" ref="I9:L9" si="1">I14+I15+I18+I21+I29+I22+I23+I32+I34+I36</f>
        <v>0</v>
      </c>
      <c r="J9" s="5">
        <f t="shared" si="1"/>
        <v>7321705</v>
      </c>
      <c r="K9" s="5">
        <f t="shared" si="1"/>
        <v>8334205</v>
      </c>
      <c r="L9" s="5">
        <f t="shared" si="1"/>
        <v>41906140</v>
      </c>
      <c r="M9" s="10" t="s">
        <v>16</v>
      </c>
      <c r="N9" s="10" t="s">
        <v>16</v>
      </c>
      <c r="O9" s="12" t="s">
        <v>16</v>
      </c>
      <c r="P9" s="12" t="s">
        <v>16</v>
      </c>
      <c r="Q9" s="12" t="s">
        <v>16</v>
      </c>
    </row>
    <row r="10" spans="1:17" ht="18.75" customHeight="1" x14ac:dyDescent="0.3">
      <c r="A10" s="55" t="s">
        <v>8</v>
      </c>
      <c r="B10" s="55"/>
      <c r="C10" s="55"/>
      <c r="D10" s="10" t="s">
        <v>16</v>
      </c>
      <c r="E10" s="4"/>
      <c r="F10" s="4"/>
      <c r="G10" s="4"/>
      <c r="H10" s="5">
        <f>H16+H19+H24+H30++H25+H33+H37</f>
        <v>6515201.1764705889</v>
      </c>
      <c r="I10" s="5">
        <f t="shared" ref="I10:L10" si="2">I16+I19+I24+I30++I25+I33+I37</f>
        <v>0</v>
      </c>
      <c r="J10" s="5">
        <f t="shared" si="2"/>
        <v>947020.11764705891</v>
      </c>
      <c r="K10" s="5">
        <f t="shared" si="2"/>
        <v>984520.11764705891</v>
      </c>
      <c r="L10" s="5">
        <f t="shared" si="2"/>
        <v>4583660.9411764713</v>
      </c>
      <c r="M10" s="10" t="s">
        <v>16</v>
      </c>
      <c r="N10" s="10" t="s">
        <v>16</v>
      </c>
      <c r="O10" s="12" t="s">
        <v>16</v>
      </c>
      <c r="P10" s="12" t="s">
        <v>16</v>
      </c>
      <c r="Q10" s="12" t="s">
        <v>16</v>
      </c>
    </row>
    <row r="11" spans="1:17" ht="18.75" customHeight="1" x14ac:dyDescent="0.3">
      <c r="A11" s="58" t="s">
        <v>64</v>
      </c>
      <c r="B11" s="59"/>
      <c r="C11" s="60"/>
      <c r="D11" s="25" t="s">
        <v>16</v>
      </c>
      <c r="E11" s="4"/>
      <c r="F11" s="4"/>
      <c r="G11" s="4"/>
      <c r="H11" s="5">
        <f>H26</f>
        <v>300000</v>
      </c>
      <c r="I11" s="5">
        <f t="shared" ref="I11:L11" si="3">I26</f>
        <v>0</v>
      </c>
      <c r="J11" s="5">
        <f t="shared" si="3"/>
        <v>100000</v>
      </c>
      <c r="K11" s="5">
        <f t="shared" si="3"/>
        <v>100000</v>
      </c>
      <c r="L11" s="5">
        <f t="shared" si="3"/>
        <v>100000</v>
      </c>
      <c r="M11" s="25"/>
      <c r="N11" s="25"/>
      <c r="O11" s="24"/>
      <c r="P11" s="24"/>
      <c r="Q11" s="24"/>
    </row>
    <row r="12" spans="1:17" x14ac:dyDescent="0.3">
      <c r="A12" s="62" t="s">
        <v>10</v>
      </c>
      <c r="B12" s="62"/>
      <c r="C12" s="62"/>
      <c r="D12" s="62"/>
      <c r="E12" s="62"/>
      <c r="F12" s="62"/>
      <c r="G12" s="62"/>
      <c r="H12" s="62"/>
      <c r="I12" s="62"/>
      <c r="J12" s="62"/>
      <c r="K12" s="62"/>
      <c r="L12" s="62"/>
      <c r="M12" s="62"/>
      <c r="N12" s="62"/>
      <c r="O12" s="62"/>
      <c r="P12" s="62"/>
      <c r="Q12" s="62"/>
    </row>
    <row r="13" spans="1:17" ht="143.25" customHeight="1" x14ac:dyDescent="0.3">
      <c r="A13" s="56" t="s">
        <v>66</v>
      </c>
      <c r="B13" s="56"/>
      <c r="C13" s="3" t="s">
        <v>11</v>
      </c>
      <c r="D13" s="3" t="s">
        <v>23</v>
      </c>
      <c r="E13" s="4"/>
      <c r="F13" s="4"/>
      <c r="G13" s="4"/>
      <c r="H13" s="5">
        <f>H14+H15+H16</f>
        <v>16145735</v>
      </c>
      <c r="I13" s="5">
        <v>0</v>
      </c>
      <c r="J13" s="5">
        <f>H13*0.1</f>
        <v>1614573.5</v>
      </c>
      <c r="K13" s="5">
        <f>H13*0.1</f>
        <v>1614573.5</v>
      </c>
      <c r="L13" s="5">
        <f>H13-I13-J13-K13</f>
        <v>12916588</v>
      </c>
      <c r="M13" s="27" t="s">
        <v>24</v>
      </c>
      <c r="N13" s="27" t="s">
        <v>60</v>
      </c>
      <c r="O13" s="53" t="s">
        <v>28</v>
      </c>
      <c r="P13" s="42">
        <v>1</v>
      </c>
      <c r="Q13" s="48" t="s">
        <v>25</v>
      </c>
    </row>
    <row r="14" spans="1:17" ht="41.4" customHeight="1" x14ac:dyDescent="0.3">
      <c r="A14" s="56"/>
      <c r="B14" s="56"/>
      <c r="C14" s="49" t="s">
        <v>9</v>
      </c>
      <c r="D14" s="3" t="s">
        <v>21</v>
      </c>
      <c r="E14" s="4"/>
      <c r="F14" s="4"/>
      <c r="G14" s="4"/>
      <c r="H14" s="5">
        <v>3080646.16</v>
      </c>
      <c r="I14" s="5">
        <v>0</v>
      </c>
      <c r="J14" s="5">
        <f t="shared" ref="J14:J16" si="4">H14*0.1</f>
        <v>308064.61600000004</v>
      </c>
      <c r="K14" s="5">
        <f t="shared" ref="K14:K16" si="5">H14*0.1</f>
        <v>308064.61600000004</v>
      </c>
      <c r="L14" s="5">
        <f t="shared" ref="L14:L16" si="6">H14-I14-J14-K14</f>
        <v>2464516.9280000003</v>
      </c>
      <c r="M14" s="27"/>
      <c r="N14" s="27"/>
      <c r="O14" s="27"/>
      <c r="P14" s="42"/>
      <c r="Q14" s="48"/>
    </row>
    <row r="15" spans="1:17" ht="45.6" customHeight="1" x14ac:dyDescent="0.3">
      <c r="A15" s="56"/>
      <c r="B15" s="56"/>
      <c r="C15" s="49"/>
      <c r="D15" s="3" t="s">
        <v>22</v>
      </c>
      <c r="E15" s="4"/>
      <c r="F15" s="4"/>
      <c r="G15" s="4"/>
      <c r="H15" s="5">
        <v>12500000</v>
      </c>
      <c r="I15" s="5">
        <v>0</v>
      </c>
      <c r="J15" s="5">
        <f t="shared" si="4"/>
        <v>1250000</v>
      </c>
      <c r="K15" s="5">
        <f t="shared" si="5"/>
        <v>1250000</v>
      </c>
      <c r="L15" s="5">
        <f t="shared" si="6"/>
        <v>10000000</v>
      </c>
      <c r="M15" s="27"/>
      <c r="N15" s="27"/>
      <c r="O15" s="27"/>
      <c r="P15" s="42"/>
      <c r="Q15" s="48"/>
    </row>
    <row r="16" spans="1:17" ht="66" customHeight="1" x14ac:dyDescent="0.3">
      <c r="A16" s="56"/>
      <c r="B16" s="56"/>
      <c r="C16" s="3" t="s">
        <v>8</v>
      </c>
      <c r="D16" s="3" t="s">
        <v>35</v>
      </c>
      <c r="E16" s="4"/>
      <c r="F16" s="4"/>
      <c r="G16" s="4"/>
      <c r="H16" s="5">
        <v>565088.84000000008</v>
      </c>
      <c r="I16" s="5">
        <v>0</v>
      </c>
      <c r="J16" s="5">
        <f t="shared" si="4"/>
        <v>56508.884000000013</v>
      </c>
      <c r="K16" s="5">
        <f t="shared" si="5"/>
        <v>56508.884000000013</v>
      </c>
      <c r="L16" s="5">
        <f t="shared" si="6"/>
        <v>452071.07200000004</v>
      </c>
      <c r="M16" s="27"/>
      <c r="N16" s="27"/>
      <c r="O16" s="27"/>
      <c r="P16" s="42"/>
      <c r="Q16" s="48"/>
    </row>
    <row r="17" spans="1:17" ht="144" customHeight="1" x14ac:dyDescent="0.3">
      <c r="A17" s="56" t="s">
        <v>67</v>
      </c>
      <c r="B17" s="56"/>
      <c r="C17" s="3" t="s">
        <v>11</v>
      </c>
      <c r="D17" s="3" t="s">
        <v>21</v>
      </c>
      <c r="E17" s="4"/>
      <c r="F17" s="4"/>
      <c r="G17" s="4"/>
      <c r="H17" s="5">
        <f>H18+H19</f>
        <v>7077015</v>
      </c>
      <c r="I17" s="5">
        <v>0</v>
      </c>
      <c r="J17" s="5">
        <f>H17*0.1</f>
        <v>707701.5</v>
      </c>
      <c r="K17" s="5">
        <f>H17*0.1</f>
        <v>707701.5</v>
      </c>
      <c r="L17" s="5">
        <f>H17-I17-J17-K17</f>
        <v>5661612</v>
      </c>
      <c r="M17" s="45" t="s">
        <v>24</v>
      </c>
      <c r="N17" s="45" t="s">
        <v>61</v>
      </c>
      <c r="O17" s="45" t="s">
        <v>36</v>
      </c>
      <c r="P17" s="42">
        <v>1</v>
      </c>
      <c r="Q17" s="48">
        <v>2029</v>
      </c>
    </row>
    <row r="18" spans="1:17" ht="33.75" customHeight="1" x14ac:dyDescent="0.3">
      <c r="A18" s="56"/>
      <c r="B18" s="56"/>
      <c r="C18" s="3" t="s">
        <v>9</v>
      </c>
      <c r="D18" s="3" t="s">
        <v>68</v>
      </c>
      <c r="E18" s="6"/>
      <c r="F18" s="6"/>
      <c r="G18" s="6"/>
      <c r="H18" s="5">
        <v>5980077.8399999999</v>
      </c>
      <c r="I18" s="5">
        <v>0</v>
      </c>
      <c r="J18" s="5">
        <f t="shared" ref="J18:J19" si="7">H18*0.1</f>
        <v>598007.78399999999</v>
      </c>
      <c r="K18" s="5">
        <f t="shared" ref="K18:K19" si="8">H18*0.1</f>
        <v>598007.78399999999</v>
      </c>
      <c r="L18" s="5">
        <f t="shared" ref="L18:L19" si="9">H18-I18-J18-K18</f>
        <v>4784062.2719999999</v>
      </c>
      <c r="M18" s="47"/>
      <c r="N18" s="47"/>
      <c r="O18" s="47"/>
      <c r="P18" s="42"/>
      <c r="Q18" s="48"/>
    </row>
    <row r="19" spans="1:17" ht="49.5" customHeight="1" x14ac:dyDescent="0.3">
      <c r="A19" s="56"/>
      <c r="B19" s="56"/>
      <c r="C19" s="3" t="s">
        <v>8</v>
      </c>
      <c r="D19" s="3" t="s">
        <v>21</v>
      </c>
      <c r="E19" s="4"/>
      <c r="F19" s="4"/>
      <c r="G19" s="4"/>
      <c r="H19" s="5">
        <v>1096937.1600000001</v>
      </c>
      <c r="I19" s="5">
        <v>0</v>
      </c>
      <c r="J19" s="5">
        <f t="shared" si="7"/>
        <v>109693.71600000001</v>
      </c>
      <c r="K19" s="5">
        <f t="shared" si="8"/>
        <v>109693.71600000001</v>
      </c>
      <c r="L19" s="5">
        <f t="shared" si="9"/>
        <v>877549.72800000012</v>
      </c>
      <c r="M19" s="46"/>
      <c r="N19" s="46"/>
      <c r="O19" s="46"/>
      <c r="P19" s="42"/>
      <c r="Q19" s="48"/>
    </row>
    <row r="20" spans="1:17" ht="149.4" customHeight="1" x14ac:dyDescent="0.3">
      <c r="A20" s="28" t="s">
        <v>29</v>
      </c>
      <c r="B20" s="29"/>
      <c r="C20" s="3" t="s">
        <v>11</v>
      </c>
      <c r="D20" s="3" t="s">
        <v>23</v>
      </c>
      <c r="E20" s="4"/>
      <c r="F20" s="4"/>
      <c r="G20" s="4"/>
      <c r="H20" s="5">
        <f>H21+H22+H23+H24+H25</f>
        <v>22378750.588235296</v>
      </c>
      <c r="I20" s="5">
        <f t="shared" ref="I20:L20" si="10">I21+I22+I23+I24+I25</f>
        <v>0</v>
      </c>
      <c r="J20" s="5">
        <f t="shared" si="10"/>
        <v>2237875.0588235296</v>
      </c>
      <c r="K20" s="5">
        <f t="shared" si="10"/>
        <v>2237875.0588235296</v>
      </c>
      <c r="L20" s="5">
        <f t="shared" si="10"/>
        <v>17903000.470588233</v>
      </c>
      <c r="M20" s="12" t="s">
        <v>39</v>
      </c>
      <c r="N20" s="45" t="s">
        <v>62</v>
      </c>
      <c r="O20" s="12" t="s">
        <v>16</v>
      </c>
      <c r="P20" s="12" t="s">
        <v>16</v>
      </c>
      <c r="Q20" s="9">
        <v>2029</v>
      </c>
    </row>
    <row r="21" spans="1:17" ht="64.2" customHeight="1" x14ac:dyDescent="0.3">
      <c r="A21" s="30"/>
      <c r="B21" s="31"/>
      <c r="C21" s="49" t="s">
        <v>9</v>
      </c>
      <c r="D21" s="3" t="s">
        <v>32</v>
      </c>
      <c r="E21" s="4"/>
      <c r="F21" s="4"/>
      <c r="G21" s="4"/>
      <c r="H21" s="5">
        <v>9373163</v>
      </c>
      <c r="I21" s="5">
        <v>0</v>
      </c>
      <c r="J21" s="5">
        <f t="shared" ref="J21:J22" si="11">H21*0.1</f>
        <v>937316.3</v>
      </c>
      <c r="K21" s="5">
        <f t="shared" ref="K21:K22" si="12">H21*0.1</f>
        <v>937316.3</v>
      </c>
      <c r="L21" s="5">
        <f t="shared" ref="L21:L22" si="13">H21-J21-K21</f>
        <v>7498530.3999999994</v>
      </c>
      <c r="M21" s="12" t="s">
        <v>39</v>
      </c>
      <c r="N21" s="47"/>
      <c r="O21" s="45" t="s">
        <v>43</v>
      </c>
      <c r="P21" s="45" t="s">
        <v>42</v>
      </c>
      <c r="Q21" s="9">
        <v>2029</v>
      </c>
    </row>
    <row r="22" spans="1:17" ht="73.95" customHeight="1" x14ac:dyDescent="0.3">
      <c r="A22" s="30"/>
      <c r="B22" s="31"/>
      <c r="C22" s="49"/>
      <c r="D22" s="3" t="s">
        <v>33</v>
      </c>
      <c r="E22" s="4"/>
      <c r="F22" s="4"/>
      <c r="G22" s="4"/>
      <c r="H22" s="5">
        <v>6248775</v>
      </c>
      <c r="I22" s="5">
        <v>0</v>
      </c>
      <c r="J22" s="5">
        <f t="shared" si="11"/>
        <v>624877.5</v>
      </c>
      <c r="K22" s="5">
        <f t="shared" si="12"/>
        <v>624877.5</v>
      </c>
      <c r="L22" s="5">
        <f t="shared" si="13"/>
        <v>4999020</v>
      </c>
      <c r="M22" s="12" t="s">
        <v>31</v>
      </c>
      <c r="N22" s="47"/>
      <c r="O22" s="46"/>
      <c r="P22" s="46"/>
      <c r="Q22" s="9">
        <v>2029</v>
      </c>
    </row>
    <row r="23" spans="1:17" ht="127.2" customHeight="1" x14ac:dyDescent="0.3">
      <c r="A23" s="30"/>
      <c r="B23" s="31"/>
      <c r="C23" s="49"/>
      <c r="D23" s="3" t="s">
        <v>34</v>
      </c>
      <c r="E23" s="4"/>
      <c r="F23" s="4"/>
      <c r="G23" s="4"/>
      <c r="H23" s="5">
        <v>4000000</v>
      </c>
      <c r="I23" s="5">
        <v>0</v>
      </c>
      <c r="J23" s="5">
        <f>H23*0.1</f>
        <v>400000</v>
      </c>
      <c r="K23" s="5">
        <f>H23*0.1</f>
        <v>400000</v>
      </c>
      <c r="L23" s="5">
        <f>H23-J23-K23</f>
        <v>3200000</v>
      </c>
      <c r="M23" s="12" t="s">
        <v>31</v>
      </c>
      <c r="N23" s="47"/>
      <c r="O23" s="12" t="s">
        <v>43</v>
      </c>
      <c r="P23" s="5" t="s">
        <v>40</v>
      </c>
      <c r="Q23" s="9">
        <v>2025</v>
      </c>
    </row>
    <row r="24" spans="1:17" ht="72.599999999999994" customHeight="1" x14ac:dyDescent="0.3">
      <c r="A24" s="30"/>
      <c r="B24" s="31"/>
      <c r="C24" s="43" t="s">
        <v>8</v>
      </c>
      <c r="D24" s="3" t="s">
        <v>37</v>
      </c>
      <c r="E24" s="4"/>
      <c r="F24" s="4"/>
      <c r="G24" s="4"/>
      <c r="H24" s="5">
        <v>1654087.5882352944</v>
      </c>
      <c r="I24" s="5">
        <v>0</v>
      </c>
      <c r="J24" s="5">
        <f>H24*0.1</f>
        <v>165408.75882352947</v>
      </c>
      <c r="K24" s="5">
        <f>H24*0.1</f>
        <v>165408.75882352947</v>
      </c>
      <c r="L24" s="5">
        <f>H24-I24-J24-K24</f>
        <v>1323270.0705882357</v>
      </c>
      <c r="M24" s="12" t="s">
        <v>39</v>
      </c>
      <c r="N24" s="47"/>
      <c r="O24" s="45" t="s">
        <v>44</v>
      </c>
      <c r="P24" s="14" t="s">
        <v>16</v>
      </c>
      <c r="Q24" s="9">
        <v>2029</v>
      </c>
    </row>
    <row r="25" spans="1:17" ht="67.2" customHeight="1" x14ac:dyDescent="0.3">
      <c r="A25" s="32"/>
      <c r="B25" s="33"/>
      <c r="C25" s="44"/>
      <c r="D25" s="3" t="s">
        <v>38</v>
      </c>
      <c r="E25" s="4"/>
      <c r="F25" s="4"/>
      <c r="G25" s="4"/>
      <c r="H25" s="5">
        <v>1102725</v>
      </c>
      <c r="I25" s="5">
        <v>0</v>
      </c>
      <c r="J25" s="5">
        <f>H25*0.1</f>
        <v>110272.5</v>
      </c>
      <c r="K25" s="5">
        <f>H25*0.1</f>
        <v>110272.5</v>
      </c>
      <c r="L25" s="5">
        <f>H25-I25-J25-K25</f>
        <v>882180</v>
      </c>
      <c r="M25" s="12" t="s">
        <v>31</v>
      </c>
      <c r="N25" s="46"/>
      <c r="O25" s="46"/>
      <c r="P25" s="14" t="s">
        <v>16</v>
      </c>
      <c r="Q25" s="9">
        <v>2029</v>
      </c>
    </row>
    <row r="26" spans="1:17" ht="97.2" customHeight="1" x14ac:dyDescent="0.3">
      <c r="A26" s="64" t="s">
        <v>30</v>
      </c>
      <c r="B26" s="64"/>
      <c r="C26" s="16" t="s">
        <v>49</v>
      </c>
      <c r="D26" s="16" t="s">
        <v>45</v>
      </c>
      <c r="E26" s="4"/>
      <c r="F26" s="4"/>
      <c r="G26" s="4"/>
      <c r="H26" s="5">
        <f>SUM(I26:L26)</f>
        <v>300000</v>
      </c>
      <c r="I26" s="5">
        <v>0</v>
      </c>
      <c r="J26" s="5">
        <v>100000</v>
      </c>
      <c r="K26" s="5">
        <v>100000</v>
      </c>
      <c r="L26" s="5">
        <v>100000</v>
      </c>
      <c r="M26" s="4" t="s">
        <v>46</v>
      </c>
      <c r="N26" s="15" t="s">
        <v>48</v>
      </c>
      <c r="O26" s="15" t="s">
        <v>47</v>
      </c>
      <c r="P26" s="15" t="s">
        <v>50</v>
      </c>
      <c r="Q26" s="15">
        <v>2029</v>
      </c>
    </row>
    <row r="27" spans="1:17" x14ac:dyDescent="0.3">
      <c r="A27" s="63" t="s">
        <v>12</v>
      </c>
      <c r="B27" s="63"/>
      <c r="C27" s="63"/>
      <c r="D27" s="63"/>
      <c r="E27" s="63"/>
      <c r="F27" s="63"/>
      <c r="G27" s="63"/>
      <c r="H27" s="63"/>
      <c r="I27" s="63"/>
      <c r="J27" s="63"/>
      <c r="K27" s="63"/>
      <c r="L27" s="63"/>
      <c r="M27" s="63"/>
      <c r="N27" s="63"/>
      <c r="O27" s="63"/>
      <c r="P27" s="63"/>
      <c r="Q27" s="63"/>
    </row>
    <row r="28" spans="1:17" ht="140.4" x14ac:dyDescent="0.3">
      <c r="A28" s="64" t="s">
        <v>51</v>
      </c>
      <c r="B28" s="64"/>
      <c r="C28" s="3" t="s">
        <v>11</v>
      </c>
      <c r="D28" s="3" t="s">
        <v>21</v>
      </c>
      <c r="E28" s="4"/>
      <c r="F28" s="4"/>
      <c r="G28" s="4"/>
      <c r="H28" s="13">
        <v>3675750.588235294</v>
      </c>
      <c r="I28" s="4">
        <v>0</v>
      </c>
      <c r="J28" s="13">
        <f>H28*0.1</f>
        <v>367575.0588235294</v>
      </c>
      <c r="K28" s="13">
        <f>H28*0.1</f>
        <v>367575.0588235294</v>
      </c>
      <c r="L28" s="5">
        <f>H28-I28-J28-K28</f>
        <v>2940600.4705882352</v>
      </c>
      <c r="M28" s="50" t="s">
        <v>24</v>
      </c>
      <c r="N28" s="50" t="s">
        <v>63</v>
      </c>
      <c r="O28" s="48" t="s">
        <v>18</v>
      </c>
      <c r="P28" s="48" t="s">
        <v>27</v>
      </c>
      <c r="Q28" s="66">
        <v>2029</v>
      </c>
    </row>
    <row r="29" spans="1:17" ht="31.2" x14ac:dyDescent="0.3">
      <c r="A29" s="64"/>
      <c r="B29" s="64"/>
      <c r="C29" s="3" t="s">
        <v>9</v>
      </c>
      <c r="D29" s="3" t="s">
        <v>21</v>
      </c>
      <c r="E29" s="4"/>
      <c r="F29" s="4"/>
      <c r="G29" s="4"/>
      <c r="H29" s="5">
        <f>H28*0.85</f>
        <v>3124388</v>
      </c>
      <c r="I29" s="5">
        <v>0</v>
      </c>
      <c r="J29" s="13">
        <f t="shared" ref="J29" si="14">H29*0.1</f>
        <v>312438.8</v>
      </c>
      <c r="K29" s="13">
        <f t="shared" ref="K29" si="15">H29*0.1</f>
        <v>312438.8</v>
      </c>
      <c r="L29" s="5">
        <f t="shared" ref="L29" si="16">H29-I29-J29-K29</f>
        <v>2499510.4000000004</v>
      </c>
      <c r="M29" s="51"/>
      <c r="N29" s="51"/>
      <c r="O29" s="48"/>
      <c r="P29" s="48"/>
      <c r="Q29" s="66"/>
    </row>
    <row r="30" spans="1:17" x14ac:dyDescent="0.3">
      <c r="A30" s="64"/>
      <c r="B30" s="64"/>
      <c r="C30" s="3" t="s">
        <v>8</v>
      </c>
      <c r="D30" s="3" t="s">
        <v>21</v>
      </c>
      <c r="E30" s="4"/>
      <c r="F30" s="4"/>
      <c r="G30" s="4"/>
      <c r="H30" s="5">
        <f>H28*0.15</f>
        <v>551362.5882352941</v>
      </c>
      <c r="I30" s="5">
        <f t="shared" ref="I30:L30" si="17">I28*0.15</f>
        <v>0</v>
      </c>
      <c r="J30" s="5">
        <f t="shared" si="17"/>
        <v>55136.25882352941</v>
      </c>
      <c r="K30" s="5">
        <f t="shared" si="17"/>
        <v>55136.25882352941</v>
      </c>
      <c r="L30" s="5">
        <f t="shared" si="17"/>
        <v>441090.07058823528</v>
      </c>
      <c r="M30" s="52"/>
      <c r="N30" s="52"/>
      <c r="O30" s="48"/>
      <c r="P30" s="48"/>
      <c r="Q30" s="66"/>
    </row>
    <row r="31" spans="1:17" ht="140.4" x14ac:dyDescent="0.3">
      <c r="A31" s="28" t="s">
        <v>69</v>
      </c>
      <c r="B31" s="29"/>
      <c r="C31" s="16" t="s">
        <v>11</v>
      </c>
      <c r="D31" s="20" t="s">
        <v>23</v>
      </c>
      <c r="E31" s="18"/>
      <c r="F31" s="18"/>
      <c r="G31" s="18"/>
      <c r="H31" s="22">
        <f>SUM(H32:H34)</f>
        <v>7000000</v>
      </c>
      <c r="I31" s="22">
        <f>SUM(I32:I34)</f>
        <v>0</v>
      </c>
      <c r="J31" s="22">
        <f t="shared" ref="J31:L31" si="18">SUM(J32:J34)</f>
        <v>341000</v>
      </c>
      <c r="K31" s="22">
        <f t="shared" si="18"/>
        <v>1391000</v>
      </c>
      <c r="L31" s="22">
        <f t="shared" si="18"/>
        <v>5268000</v>
      </c>
      <c r="M31" s="34" t="s">
        <v>58</v>
      </c>
      <c r="N31" s="34" t="s">
        <v>53</v>
      </c>
      <c r="O31" s="23" t="s">
        <v>16</v>
      </c>
      <c r="P31" s="23" t="s">
        <v>16</v>
      </c>
      <c r="Q31" s="19" t="s">
        <v>25</v>
      </c>
    </row>
    <row r="32" spans="1:17" ht="31.2" x14ac:dyDescent="0.3">
      <c r="A32" s="30"/>
      <c r="B32" s="31"/>
      <c r="C32" s="17" t="s">
        <v>9</v>
      </c>
      <c r="D32" s="20" t="s">
        <v>21</v>
      </c>
      <c r="E32" s="18"/>
      <c r="F32" s="18"/>
      <c r="G32" s="18"/>
      <c r="H32" s="22">
        <f>2500000*0.85</f>
        <v>2125000</v>
      </c>
      <c r="I32" s="22">
        <v>0</v>
      </c>
      <c r="J32" s="13">
        <v>0</v>
      </c>
      <c r="K32" s="13">
        <f>H32*0.1</f>
        <v>212500</v>
      </c>
      <c r="L32" s="22">
        <f>H32-K32</f>
        <v>1912500</v>
      </c>
      <c r="M32" s="35"/>
      <c r="N32" s="35"/>
      <c r="O32" s="34" t="s">
        <v>54</v>
      </c>
      <c r="P32" s="37">
        <v>16</v>
      </c>
      <c r="Q32" s="37">
        <v>2029</v>
      </c>
    </row>
    <row r="33" spans="1:17" ht="46.8" x14ac:dyDescent="0.3">
      <c r="A33" s="30"/>
      <c r="B33" s="31"/>
      <c r="C33" s="17" t="s">
        <v>8</v>
      </c>
      <c r="D33" s="21" t="s">
        <v>52</v>
      </c>
      <c r="E33" s="18"/>
      <c r="F33" s="18"/>
      <c r="G33" s="18"/>
      <c r="H33" s="22">
        <f>2500000*0.15</f>
        <v>375000</v>
      </c>
      <c r="I33" s="22">
        <v>0</v>
      </c>
      <c r="J33" s="13">
        <v>0</v>
      </c>
      <c r="K33" s="13">
        <f>H33*0.1</f>
        <v>37500</v>
      </c>
      <c r="L33" s="22">
        <f>H33-K33</f>
        <v>337500</v>
      </c>
      <c r="M33" s="35"/>
      <c r="N33" s="35"/>
      <c r="O33" s="36"/>
      <c r="P33" s="38"/>
      <c r="Q33" s="38"/>
    </row>
    <row r="34" spans="1:17" ht="62.4" x14ac:dyDescent="0.3">
      <c r="A34" s="30"/>
      <c r="B34" s="31"/>
      <c r="C34" s="16" t="s">
        <v>9</v>
      </c>
      <c r="D34" s="20" t="s">
        <v>22</v>
      </c>
      <c r="E34" s="18"/>
      <c r="F34" s="18"/>
      <c r="G34" s="18"/>
      <c r="H34" s="22">
        <v>4500000</v>
      </c>
      <c r="I34" s="22">
        <v>0</v>
      </c>
      <c r="J34" s="13">
        <v>341000</v>
      </c>
      <c r="K34" s="13">
        <v>1141000</v>
      </c>
      <c r="L34" s="22">
        <f>H34-J34-K34</f>
        <v>3018000</v>
      </c>
      <c r="M34" s="35"/>
      <c r="N34" s="36"/>
      <c r="O34" s="19" t="s">
        <v>55</v>
      </c>
      <c r="P34" s="23" t="s">
        <v>56</v>
      </c>
      <c r="Q34" s="23">
        <v>2025</v>
      </c>
    </row>
    <row r="35" spans="1:17" ht="123" customHeight="1" x14ac:dyDescent="0.3">
      <c r="A35" s="28" t="s">
        <v>70</v>
      </c>
      <c r="B35" s="29"/>
      <c r="C35" s="16" t="s">
        <v>11</v>
      </c>
      <c r="D35" s="20" t="s">
        <v>23</v>
      </c>
      <c r="E35" s="18"/>
      <c r="F35" s="18"/>
      <c r="G35" s="18"/>
      <c r="H35" s="22">
        <f>SUM(I35:L35)</f>
        <v>7800000</v>
      </c>
      <c r="I35" s="22">
        <v>0</v>
      </c>
      <c r="J35" s="22">
        <v>3000000</v>
      </c>
      <c r="K35" s="22">
        <v>3000000</v>
      </c>
      <c r="L35" s="22">
        <v>1800000</v>
      </c>
      <c r="M35" s="34" t="s">
        <v>58</v>
      </c>
      <c r="N35" s="34" t="s">
        <v>57</v>
      </c>
      <c r="O35" s="34" t="s">
        <v>71</v>
      </c>
      <c r="P35" s="37" t="s">
        <v>59</v>
      </c>
      <c r="Q35" s="37">
        <v>2025</v>
      </c>
    </row>
    <row r="36" spans="1:17" ht="46.2" customHeight="1" x14ac:dyDescent="0.3">
      <c r="A36" s="30"/>
      <c r="B36" s="31"/>
      <c r="C36" s="16" t="s">
        <v>9</v>
      </c>
      <c r="D36" s="20" t="s">
        <v>21</v>
      </c>
      <c r="E36" s="18"/>
      <c r="F36" s="18"/>
      <c r="G36" s="18"/>
      <c r="H36" s="22">
        <f>H35*0.85</f>
        <v>6630000</v>
      </c>
      <c r="I36" s="22">
        <f t="shared" ref="I36:L36" si="19">I35*0.85</f>
        <v>0</v>
      </c>
      <c r="J36" s="22">
        <f t="shared" si="19"/>
        <v>2550000</v>
      </c>
      <c r="K36" s="22">
        <f t="shared" si="19"/>
        <v>2550000</v>
      </c>
      <c r="L36" s="22">
        <f t="shared" si="19"/>
        <v>1530000</v>
      </c>
      <c r="M36" s="35"/>
      <c r="N36" s="35"/>
      <c r="O36" s="35"/>
      <c r="P36" s="39"/>
      <c r="Q36" s="39"/>
    </row>
    <row r="37" spans="1:17" ht="51" customHeight="1" x14ac:dyDescent="0.3">
      <c r="A37" s="32"/>
      <c r="B37" s="33"/>
      <c r="C37" s="16" t="s">
        <v>8</v>
      </c>
      <c r="D37" s="21" t="s">
        <v>72</v>
      </c>
      <c r="E37" s="18"/>
      <c r="F37" s="18"/>
      <c r="G37" s="18"/>
      <c r="H37" s="22">
        <f>H35*0.15</f>
        <v>1170000</v>
      </c>
      <c r="I37" s="22">
        <f t="shared" ref="I37:L37" si="20">I35*0.15</f>
        <v>0</v>
      </c>
      <c r="J37" s="22">
        <f t="shared" si="20"/>
        <v>450000</v>
      </c>
      <c r="K37" s="22">
        <f t="shared" si="20"/>
        <v>450000</v>
      </c>
      <c r="L37" s="22">
        <f t="shared" si="20"/>
        <v>270000</v>
      </c>
      <c r="M37" s="36"/>
      <c r="N37" s="36"/>
      <c r="O37" s="36"/>
      <c r="P37" s="38"/>
      <c r="Q37" s="38"/>
    </row>
    <row r="38" spans="1:17" ht="78.599999999999994" customHeight="1" x14ac:dyDescent="0.3">
      <c r="A38" s="65" t="s">
        <v>41</v>
      </c>
      <c r="B38" s="65"/>
      <c r="C38" s="65"/>
      <c r="D38" s="65"/>
      <c r="E38" s="65"/>
      <c r="F38" s="65"/>
      <c r="G38" s="65"/>
      <c r="H38" s="65"/>
      <c r="I38" s="65"/>
      <c r="J38" s="65"/>
      <c r="K38" s="65"/>
      <c r="L38" s="65"/>
      <c r="M38" s="65"/>
      <c r="N38" s="65"/>
      <c r="O38" s="65"/>
      <c r="P38" s="65"/>
      <c r="Q38" s="65"/>
    </row>
    <row r="39" spans="1:17" ht="69" customHeight="1" x14ac:dyDescent="0.3">
      <c r="A39" s="40" t="s">
        <v>73</v>
      </c>
      <c r="B39" s="41"/>
      <c r="C39" s="41"/>
      <c r="D39" s="41"/>
      <c r="E39" s="41"/>
      <c r="F39" s="41"/>
      <c r="G39" s="41"/>
      <c r="H39" s="41"/>
      <c r="I39" s="41"/>
      <c r="J39" s="41"/>
      <c r="K39" s="41"/>
      <c r="L39" s="41"/>
      <c r="M39" s="41"/>
      <c r="N39" s="41"/>
      <c r="O39" s="41"/>
      <c r="P39" s="41"/>
      <c r="Q39" s="41"/>
    </row>
    <row r="40" spans="1:17" x14ac:dyDescent="0.3">
      <c r="A40" s="61"/>
      <c r="B40" s="61"/>
      <c r="C40" s="61"/>
      <c r="D40" s="61"/>
      <c r="E40" s="61"/>
      <c r="F40" s="61"/>
      <c r="G40" s="61"/>
      <c r="H40" s="61"/>
      <c r="I40" s="61"/>
      <c r="J40" s="61"/>
      <c r="K40" s="61"/>
      <c r="L40" s="61"/>
      <c r="M40" s="11"/>
      <c r="N40" s="11"/>
      <c r="O40" s="11"/>
      <c r="P40" s="11"/>
      <c r="Q40" s="8"/>
    </row>
    <row r="42" spans="1:17" x14ac:dyDescent="0.3">
      <c r="A42" s="2"/>
      <c r="B42" s="2"/>
      <c r="C42" s="2"/>
      <c r="D42" s="2"/>
    </row>
  </sheetData>
  <mergeCells count="61">
    <mergeCell ref="A40:L40"/>
    <mergeCell ref="A5:A6"/>
    <mergeCell ref="E5:G5"/>
    <mergeCell ref="C5:C6"/>
    <mergeCell ref="B5:B6"/>
    <mergeCell ref="A13:B16"/>
    <mergeCell ref="A17:B19"/>
    <mergeCell ref="A12:Q12"/>
    <mergeCell ref="A27:Q27"/>
    <mergeCell ref="A28:B30"/>
    <mergeCell ref="A26:B26"/>
    <mergeCell ref="A38:Q38"/>
    <mergeCell ref="Q28:Q30"/>
    <mergeCell ref="Q17:Q19"/>
    <mergeCell ref="Q5:Q6"/>
    <mergeCell ref="Q13:Q16"/>
    <mergeCell ref="N13:N16"/>
    <mergeCell ref="O13:O16"/>
    <mergeCell ref="A3:Q3"/>
    <mergeCell ref="A9:C9"/>
    <mergeCell ref="A10:C10"/>
    <mergeCell ref="A8:C8"/>
    <mergeCell ref="A7:C7"/>
    <mergeCell ref="H5:L5"/>
    <mergeCell ref="D5:D6"/>
    <mergeCell ref="O5:O6"/>
    <mergeCell ref="P5:P6"/>
    <mergeCell ref="M5:M6"/>
    <mergeCell ref="N5:N6"/>
    <mergeCell ref="A11:C11"/>
    <mergeCell ref="P13:P16"/>
    <mergeCell ref="C14:C15"/>
    <mergeCell ref="A39:Q39"/>
    <mergeCell ref="P17:P19"/>
    <mergeCell ref="C24:C25"/>
    <mergeCell ref="O21:O22"/>
    <mergeCell ref="P21:P22"/>
    <mergeCell ref="O24:O25"/>
    <mergeCell ref="A20:B25"/>
    <mergeCell ref="N20:N25"/>
    <mergeCell ref="P28:P30"/>
    <mergeCell ref="O28:O30"/>
    <mergeCell ref="O17:O19"/>
    <mergeCell ref="C21:C23"/>
    <mergeCell ref="M28:M30"/>
    <mergeCell ref="N28:N30"/>
    <mergeCell ref="M17:M19"/>
    <mergeCell ref="N17:N19"/>
    <mergeCell ref="N31:N34"/>
    <mergeCell ref="O32:O33"/>
    <mergeCell ref="P32:P33"/>
    <mergeCell ref="Q32:Q33"/>
    <mergeCell ref="N35:N37"/>
    <mergeCell ref="O35:O37"/>
    <mergeCell ref="P35:P37"/>
    <mergeCell ref="Q35:Q37"/>
    <mergeCell ref="M13:M16"/>
    <mergeCell ref="A35:B37"/>
    <mergeCell ref="A31:B34"/>
    <mergeCell ref="M31:M34"/>
    <mergeCell ref="M35:M37"/>
  </mergeCells>
  <pageMargins left="0.23622047244094491" right="0.23622047244094491" top="0.74803149606299213" bottom="0.74803149606299213" header="0.31496062992125984" footer="0.31496062992125984"/>
  <pageSetup paperSize="9" scale="57" fitToHeight="0" orientation="landscape" verticalDpi="4294967295" r:id="rId1"/>
  <headerFooter differentFirst="1">
    <oddHeader>&amp;C&amp;"Times New Roman,Regular"&amp;14&amp;P</oddHeader>
    <oddFooter>&amp;L&amp;"Times New Roman,Regular"&amp;12VARAMPiel_2_061119_pamn (TA-2152)</oddFooter>
    <firstFooter>&amp;L&amp;"Times New Roman,Regular"&amp;12VARAMPiel_2_06111_pamn  (TA-2152)</firstFooter>
  </headerFooter>
  <rowBreaks count="1" manualBreakCount="1">
    <brk id="19"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91145F39E8C92B47941B25D9B9D380EC" ma:contentTypeVersion="2" ma:contentTypeDescription="Izveidot jaunu dokumentu." ma:contentTypeScope="" ma:versionID="e82776331d03c5a2465459f437f64f3d">
  <xsd:schema xmlns:xsd="http://www.w3.org/2001/XMLSchema" xmlns:xs="http://www.w3.org/2001/XMLSchema" xmlns:p="http://schemas.microsoft.com/office/2006/metadata/properties" xmlns:ns2="538c81d4-abbc-4f89-85e4-fd1e8d1b6b50" targetNamespace="http://schemas.microsoft.com/office/2006/metadata/properties" ma:root="true" ma:fieldsID="18a6e1b1a9b023db1ff536d2ddebf683" ns2:_="">
    <xsd:import namespace="538c81d4-abbc-4f89-85e4-fd1e8d1b6b5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8c81d4-abbc-4f89-85e4-fd1e8d1b6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2C6E46-143B-40E4-A6C7-32DD015F8E15}">
  <ds:schemaRefs>
    <ds:schemaRef ds:uri="http://schemas.microsoft.com/sharepoint/v3/contenttype/forms"/>
  </ds:schemaRefs>
</ds:datastoreItem>
</file>

<file path=customXml/itemProps2.xml><?xml version="1.0" encoding="utf-8"?>
<ds:datastoreItem xmlns:ds="http://schemas.openxmlformats.org/officeDocument/2006/customXml" ds:itemID="{86F59298-93EF-453A-ADF5-2FBA8892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8c81d4-abbc-4f89-85e4-fd1e8d1b6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7CCE17-2107-4C7D-8915-CC0DD59FDB58}">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538c81d4-abbc-4f89-85e4-fd1e8d1b6b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Sheet1!_Toc50380007</vt:lpstr>
      <vt:lpstr>Sheet1!_Toc50380010</vt:lpstr>
      <vt:lpstr>Sheet1!_Toc50380015</vt:lpstr>
      <vt:lpstr>Sheet1!Print_Area</vt:lpstr>
      <vt:lpstr>Sheet1!Print_Titles</vt:lpstr>
    </vt:vector>
  </TitlesOfParts>
  <Manager/>
  <Company>Vides aizsardzības un reģionālās attīstības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Reģionālās politikas pamatnostādņu 2021.-2027.gadam 2.pielikums</dc:title>
  <dc:subject>Pamatnostādņu projekta pielikums</dc:subject>
  <dc:creator>Ilze Jureviča</dc:creator>
  <cp:keywords/>
  <dc:description>I. Jureviča, 66016791, ilze.jurevica@varam.gov.lv</dc:description>
  <cp:lastModifiedBy>AVG</cp:lastModifiedBy>
  <cp:revision/>
  <cp:lastPrinted>2021-01-18T10:40:26Z</cp:lastPrinted>
  <dcterms:created xsi:type="dcterms:W3CDTF">2019-07-29T08:29:06Z</dcterms:created>
  <dcterms:modified xsi:type="dcterms:W3CDTF">2021-02-23T07:41:13Z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0x01010091145F39E8C92B47941B25D9B9D380EC</vt:lpwstr>
  </property>
</Properties>
</file>