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<sst xmlns="http://schemas.openxmlformats.org/spreadsheetml/2006/main" count="801" uniqueCount="179">
  <si>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</si>
  <si>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</si>
  <si>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</si>
  <si>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</si>
  <si>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</si>
  <si>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</si>
  <si>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</si>
  <si>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</si>
  <si>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</si>
  <si>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</si>
  <si>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</si>
  <si>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</si>
  <si>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</si>
  <si>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</si>
  <si>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</si>
  <si>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</si>
  <si>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</si>
  <si>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</si>
  <si>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</si>
  <si>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</si>
  <si>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</si>
  <si>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</si>
  <si>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</si>
  <si>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</si>
  <si>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</si>
  <si>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</si>
  <si>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</si>
  <si>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</si>
  <si>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</si>
  <si>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</si>
  <si>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</si>
  <si>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</si>
  <si>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</si>
  <si>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</si>
  <si>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</si>
  <si>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</si>
  <si>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</si>
  <si>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</si>
  <si>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</si>
  <si>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</si>
  <si>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</si>
  <si>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</si>
  <si>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</si>
  <si>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</si>
  <si>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</si>
  <si>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</si>
  <si>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</si>
  <si>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</si>
  <si>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</si>
  <si>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</si>
  <si>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</si>
  <si>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</si>
  <si>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</si>
  <si>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</si>
  <si>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</si>
  <si>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</si>
  <si>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</si>
  <si>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</si>
  <si>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</si>
  <si>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</si>
  <si>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</si>
  <si>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</si>
  <si>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</si>
  <si>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</si>
  <si>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</si>
  <si>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</si>
  <si>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</si>
  <si>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</si>
  <si>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</si>
  <si>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</si>
  <si>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</si>
  <si>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</si>
  <si>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</si>
  <si>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</si>
  <si>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</si>
  <si>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</si>
  <si>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</si>
  <si>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</si>
  <si>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</si>
  <si>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</si>
  <si>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</si>
  <si>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</si>
  <si>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</si>
  <si>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</si>
  <si>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</si>
  <si>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</si>
  <si>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</si>
  <si>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</si>
  <si>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</si>
  <si>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</si>
  <si>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</si>
  <si>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</si>
  <si>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</si>
  <si>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</si>
  <si>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</si>
  <si>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</si>
  <si>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</si>
  <si>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</si>
  <si>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</si>
  <si>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</si>
  <si>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</si>
  <si>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</si>
  <si>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</si>
  <si>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</si>
  <si>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</si>
  <si>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</si>
  <si>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</si>
  <si>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</si>
  <si>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</si>
  <si>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</si>
  <si>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Eiropas transporta infrastruktūras projekti</t>
  </si>
  <si>
    <t>60.06.00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</si>
  <si>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</si>
  <si>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</si>
  <si>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</si>
  <si>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</si>
  <si>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</si>
  <si>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</si>
  <si>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</si>
  <si>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</si>
  <si>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</si>
  <si>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</si>
  <si>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</si>
  <si>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(Nr. 2170389600600000000)</t>
  </si>
  <si>
    <t>3.pielikums</t>
  </si>
  <si>
    <t>Kopsavilkuma tāmē ietilpst šādas tāmes:</t>
  </si>
  <si>
    <t>Nr. 21703896006000T001B</t>
  </si>
  <si>
    <t>Nr. 21703896006000T002B</t>
  </si>
  <si>
    <t>Nr. 21703896006001T001B</t>
  </si>
  <si>
    <t>Nr. 21703896006001T002B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</si>
  <si>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</si>
  <si>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</si>
  <si>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</si>
  <si>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</si>
  <si>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</si>
  <si>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</si>
  <si>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</si>
  <si>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</si>
  <si>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</si>
  <si>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</si>
  <si>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</si>
  <si>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TĀME 2015. GADAM</t>
  </si>
  <si>
    <t>PRECIZĒTĀ TĀME 2015. GADAM</t>
  </si>
  <si>
    <t>Valsts sekretārrs</t>
  </si>
  <si>
    <t xml:space="preserve">                                                                                    K. Ozoliņš</t>
  </si>
  <si>
    <t>2015.gada 2.februārī</t>
  </si>
  <si>
    <t>Nr. 21703896006003T002B</t>
  </si>
  <si>
    <t>Nr. 21703896006004T002B</t>
  </si>
  <si>
    <t>Nr. 21703896006002T002B</t>
  </si>
  <si>
    <r>
      <t> </t>
    </r>
    <r>
      <rPr>
        <b/>
        <sz val="10.5"/>
        <rFont val="Times New Roman"/>
        <family val="1"/>
      </rPr>
      <t>1000</t>
    </r>
  </si>
  <si>
    <r>
      <t> </t>
    </r>
    <r>
      <rPr>
        <b/>
        <sz val="10.5"/>
        <rFont val="Times New Roman"/>
        <family val="1"/>
      </rPr>
      <t>1100</t>
    </r>
  </si>
  <si>
    <r>
      <t> </t>
    </r>
    <r>
      <rPr>
        <b/>
        <sz val="10.5"/>
        <rFont val="Times New Roman"/>
        <family val="1"/>
      </rPr>
      <t>Atalgojums</t>
    </r>
  </si>
  <si>
    <r>
      <t> </t>
    </r>
    <r>
      <rPr>
        <b/>
        <sz val="10.5"/>
        <rFont val="Times New Roman"/>
        <family val="1"/>
      </rPr>
      <t>Darba devēja valsts sociālās apdrošināšanas obligātās iemaksas, pabalsti un kompensācijas</t>
    </r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</si>
  <si>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</si>
  <si>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</si>
  <si>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</si>
  <si>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</si>
  <si>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 Piemaksas, prēmijas un naudas balvas </t>
  </si>
  <si>
    <t>Prēmijas un naudas balvas</t>
  </si>
  <si>
    <t>Ārvalstu mācību, darba un dienesta komandējumi, darba braucieni</t>
  </si>
  <si>
    <t>Pārējie komandējumu un darba braucienu izdevumi</t>
  </si>
  <si>
    <t>Izdevumi par precēm iestādes administratīvās darbības nodrošināšanai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</si>
  <si>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</si>
  <si>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Valsts sekretārs</t>
  </si>
  <si>
    <t>2015.gada 9.jūlijā</t>
  </si>
  <si>
    <t>Izdevumi par saņemtajiem apmācību pakalpojumiem</t>
  </si>
  <si>
    <t>Administratīvie izdevumi un sabiedriskās attiecības</t>
  </si>
  <si>
    <t>Informācijas tehnoloģiju pakalpojumi</t>
  </si>
  <si>
    <t>Pārējie informācijas tehnoloģiju pakalpojumi</t>
  </si>
  <si>
    <t>Nemateriālie ieguldījumi</t>
  </si>
  <si>
    <t>Licences, koncesijas un patenti, preču zīmes un līdzīgas tiesības</t>
  </si>
  <si>
    <t>Datorprogrammas</t>
  </si>
  <si>
    <t>2015.gada 4.septembrī</t>
  </si>
  <si>
    <t>Finanšu un attīstības plānošanas departamenta direktora vietniece</t>
  </si>
  <si>
    <t>I. Rozenšteine</t>
  </si>
  <si>
    <t>2015.gada 30.decembrī</t>
  </si>
  <si>
    <t xml:space="preserve">                                                                                    Dž. Innusa</t>
  </si>
  <si>
    <t>Normatīvajos aktos noteiktie darba devēja veselības izdevumi darba ņēmējiem</t>
  </si>
  <si>
    <t>Kārtējā remonta un iestāžu uzturēšanas materiāli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</si>
</sst>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b/>
      <sz val="10.5"/>
      <name val="Helv"/>
      <family val="0"/>
    </font>
    <font>
      <b/>
      <sz val="10.5"/>
      <name val="Arial"/>
      <family val="2"/>
    </font>
    <font>
      <sz val="10.5"/>
      <color indexed="8"/>
      <name val="Times New Roman"/>
      <family val="1"/>
    </font>
    <font>
      <b/>
      <sz val="10.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justify" vertical="center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03">
      <selection activeCell="B140" sqref="B14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124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105" t="s">
        <v>104</v>
      </c>
      <c r="C11" s="106"/>
    </row>
    <row r="12" spans="1:3" ht="63" customHeight="1">
      <c r="A12" s="38"/>
      <c r="B12" s="39" t="s">
        <v>106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107" t="s">
        <v>107</v>
      </c>
      <c r="C14" s="107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122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141</v>
      </c>
      <c r="C20" s="52"/>
    </row>
    <row r="21" spans="1:3" ht="15">
      <c r="A21" s="59"/>
      <c r="B21" s="58" t="s">
        <v>123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121</v>
      </c>
      <c r="C25" s="34" t="s">
        <v>112</v>
      </c>
    </row>
    <row r="26" spans="1:3" s="10" customFormat="1" ht="35.25" customHeight="1">
      <c r="A26" s="35" t="s">
        <v>105</v>
      </c>
      <c r="B26" s="36" t="s">
        <v>110</v>
      </c>
      <c r="C26" s="42" t="s">
        <v>111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108"/>
      <c r="B29" s="108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108" t="s">
        <v>125</v>
      </c>
      <c r="B31" s="108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B33" s="16" t="s">
        <v>128</v>
      </c>
      <c r="C33" s="14"/>
    </row>
    <row r="34" spans="1:3" s="16" customFormat="1" ht="15" customHeight="1">
      <c r="A34" s="15"/>
      <c r="B34" s="16" t="s">
        <v>129</v>
      </c>
      <c r="C34" s="14"/>
    </row>
    <row r="35" spans="1:3" s="16" customFormat="1" ht="15" customHeight="1">
      <c r="A35" s="15"/>
      <c r="B35" s="16" t="s">
        <v>127</v>
      </c>
      <c r="C35" s="14"/>
    </row>
    <row r="36" spans="1:3" s="16" customFormat="1" ht="15" customHeight="1">
      <c r="A36" s="15"/>
      <c r="B36" s="16" t="s">
        <v>127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ht="14.25">
      <c r="A58" s="7"/>
      <c r="B58" s="1" t="s">
        <v>72</v>
      </c>
      <c r="C58" s="8"/>
    </row>
    <row r="59" spans="1:4" s="10" customFormat="1" ht="9" customHeight="1">
      <c r="A59" s="9"/>
      <c r="B59" s="1"/>
      <c r="C59" s="11"/>
      <c r="D59" s="60"/>
    </row>
    <row r="60" spans="1:3" ht="50.25" customHeight="1">
      <c r="A60" s="3" t="s">
        <v>73</v>
      </c>
      <c r="B60" s="3" t="s">
        <v>74</v>
      </c>
      <c r="C60" s="5" t="s">
        <v>94</v>
      </c>
    </row>
    <row r="61" spans="1:3" ht="12.75" customHeight="1">
      <c r="A61" s="30">
        <v>1</v>
      </c>
      <c r="B61" s="3">
        <v>2</v>
      </c>
      <c r="C61" s="6">
        <v>3</v>
      </c>
    </row>
    <row r="62" spans="1:5" s="63" customFormat="1" ht="14.25">
      <c r="A62" s="19" t="s">
        <v>95</v>
      </c>
      <c r="B62" s="43" t="s">
        <v>96</v>
      </c>
      <c r="C62" s="22">
        <f>SUM(C63,C70,C75)</f>
        <v>10788850</v>
      </c>
      <c r="D62" s="61"/>
      <c r="E62" s="62"/>
    </row>
    <row r="63" spans="1:3" s="64" customFormat="1" ht="15">
      <c r="A63" s="19" t="s">
        <v>5</v>
      </c>
      <c r="B63" s="44" t="s">
        <v>6</v>
      </c>
      <c r="C63" s="22">
        <f>SUM(C64,C68)</f>
        <v>5468850</v>
      </c>
    </row>
    <row r="64" spans="1:3" s="64" customFormat="1" ht="15">
      <c r="A64" s="19">
        <v>21100</v>
      </c>
      <c r="B64" s="44" t="s">
        <v>7</v>
      </c>
      <c r="C64" s="22">
        <f>SUM(C65:C66)</f>
        <v>5468850</v>
      </c>
    </row>
    <row r="65" spans="1:3" s="10" customFormat="1" ht="18" customHeight="1" hidden="1">
      <c r="A65" s="2">
        <v>21150</v>
      </c>
      <c r="B65" s="17" t="s">
        <v>61</v>
      </c>
      <c r="C65" s="18"/>
    </row>
    <row r="66" spans="1:3" s="10" customFormat="1" ht="30">
      <c r="A66" s="4" t="s">
        <v>49</v>
      </c>
      <c r="B66" s="17" t="s">
        <v>50</v>
      </c>
      <c r="C66" s="18">
        <f>SUM(C67)</f>
        <v>5468850</v>
      </c>
    </row>
    <row r="67" spans="1:3" s="10" customFormat="1" ht="30">
      <c r="A67" s="4" t="s">
        <v>51</v>
      </c>
      <c r="B67" s="17" t="s">
        <v>52</v>
      </c>
      <c r="C67" s="18">
        <f>3870000+709500+889350</f>
        <v>5468850</v>
      </c>
    </row>
    <row r="68" spans="1:3" s="62" customFormat="1" ht="14.25" hidden="1">
      <c r="A68" s="19">
        <v>21200</v>
      </c>
      <c r="B68" s="20" t="s">
        <v>64</v>
      </c>
      <c r="C68" s="21">
        <f>SUM(C69)</f>
        <v>0</v>
      </c>
    </row>
    <row r="69" spans="1:3" s="10" customFormat="1" ht="15" hidden="1">
      <c r="A69" s="2">
        <v>21210</v>
      </c>
      <c r="B69" s="17" t="s">
        <v>63</v>
      </c>
      <c r="C69" s="18"/>
    </row>
    <row r="70" spans="1:3" s="64" customFormat="1" ht="28.5" hidden="1">
      <c r="A70" s="19" t="s">
        <v>97</v>
      </c>
      <c r="B70" s="44" t="s">
        <v>98</v>
      </c>
      <c r="C70" s="22">
        <f>SUM(C71)</f>
        <v>0</v>
      </c>
    </row>
    <row r="71" spans="1:3" s="64" customFormat="1" ht="15" hidden="1">
      <c r="A71" s="19">
        <v>18000</v>
      </c>
      <c r="B71" s="44" t="s">
        <v>99</v>
      </c>
      <c r="C71" s="22">
        <f>SUM(C72)</f>
        <v>0</v>
      </c>
    </row>
    <row r="72" spans="1:3" s="10" customFormat="1" ht="15" hidden="1">
      <c r="A72" s="2">
        <v>18100</v>
      </c>
      <c r="B72" s="17" t="s">
        <v>100</v>
      </c>
      <c r="C72" s="18">
        <f>SUM(C73)</f>
        <v>0</v>
      </c>
    </row>
    <row r="73" spans="1:3" s="10" customFormat="1" ht="15" hidden="1">
      <c r="A73" s="4">
        <v>18130</v>
      </c>
      <c r="B73" s="17" t="s">
        <v>101</v>
      </c>
      <c r="C73" s="18">
        <f>SUM(C74)</f>
        <v>0</v>
      </c>
    </row>
    <row r="74" spans="1:3" s="10" customFormat="1" ht="14.25" customHeight="1" hidden="1">
      <c r="A74" s="4">
        <v>18132</v>
      </c>
      <c r="B74" s="17" t="s">
        <v>102</v>
      </c>
      <c r="C74" s="18"/>
    </row>
    <row r="75" spans="1:3" s="64" customFormat="1" ht="15">
      <c r="A75" s="19">
        <v>21700</v>
      </c>
      <c r="B75" s="44" t="s">
        <v>20</v>
      </c>
      <c r="C75" s="22">
        <f>SUM(C76:C77)</f>
        <v>5320000</v>
      </c>
    </row>
    <row r="76" spans="1:3" s="10" customFormat="1" ht="15">
      <c r="A76" s="2">
        <v>21710</v>
      </c>
      <c r="B76" s="2" t="s">
        <v>53</v>
      </c>
      <c r="C76" s="18">
        <f>1450000+3870000</f>
        <v>5320000</v>
      </c>
    </row>
    <row r="77" spans="1:3" s="10" customFormat="1" ht="15" hidden="1">
      <c r="A77" s="2">
        <v>21720</v>
      </c>
      <c r="B77" s="2" t="s">
        <v>65</v>
      </c>
      <c r="C77" s="18"/>
    </row>
    <row r="78" spans="1:3" s="64" customFormat="1" ht="15">
      <c r="A78" s="19" t="s">
        <v>21</v>
      </c>
      <c r="B78" s="24" t="s">
        <v>113</v>
      </c>
      <c r="C78" s="22">
        <f>SUM(C79,C129)</f>
        <v>10788850</v>
      </c>
    </row>
    <row r="79" spans="1:3" s="64" customFormat="1" ht="28.5">
      <c r="A79" s="19" t="s">
        <v>37</v>
      </c>
      <c r="B79" s="24" t="s">
        <v>11</v>
      </c>
      <c r="C79" s="22">
        <f>SUM(C80,C115,C121)</f>
        <v>9879500</v>
      </c>
    </row>
    <row r="80" spans="1:3" s="64" customFormat="1" ht="15">
      <c r="A80" s="19" t="s">
        <v>22</v>
      </c>
      <c r="B80" s="24" t="s">
        <v>12</v>
      </c>
      <c r="C80" s="22">
        <f>SUM(C81,C98)</f>
        <v>9170000</v>
      </c>
    </row>
    <row r="81" spans="1:3" s="10" customFormat="1" ht="15">
      <c r="A81" s="2" t="s">
        <v>130</v>
      </c>
      <c r="B81" s="20" t="s">
        <v>75</v>
      </c>
      <c r="C81" s="65">
        <f>SUM(C82+C92)</f>
        <v>114000</v>
      </c>
    </row>
    <row r="82" spans="1:3" s="10" customFormat="1" ht="15">
      <c r="A82" s="2" t="s">
        <v>131</v>
      </c>
      <c r="B82" s="17" t="s">
        <v>132</v>
      </c>
      <c r="C82" s="65">
        <f>SUM(C83+C86+C91)</f>
        <v>92000</v>
      </c>
    </row>
    <row r="83" spans="1:3" s="10" customFormat="1" ht="15">
      <c r="A83" s="2">
        <v>1110</v>
      </c>
      <c r="B83" s="17" t="s">
        <v>76</v>
      </c>
      <c r="C83" s="18">
        <f>SUM(C84:C85)</f>
        <v>87000</v>
      </c>
    </row>
    <row r="84" spans="1:3" s="10" customFormat="1" ht="15">
      <c r="A84" s="2">
        <v>1114</v>
      </c>
      <c r="B84" s="17" t="s">
        <v>77</v>
      </c>
      <c r="C84" s="18">
        <f>21000+43000</f>
        <v>64000</v>
      </c>
    </row>
    <row r="85" spans="1:3" s="10" customFormat="1" ht="15">
      <c r="A85" s="2">
        <v>1119</v>
      </c>
      <c r="B85" s="17" t="s">
        <v>78</v>
      </c>
      <c r="C85" s="18">
        <f>7000+16000</f>
        <v>23000</v>
      </c>
    </row>
    <row r="86" spans="1:3" s="10" customFormat="1" ht="15">
      <c r="A86" s="2">
        <v>1140</v>
      </c>
      <c r="B86" s="67" t="s">
        <v>157</v>
      </c>
      <c r="C86" s="18">
        <f>SUM(C87:C90)</f>
        <v>5000</v>
      </c>
    </row>
    <row r="87" spans="1:3" s="10" customFormat="1" ht="15" hidden="1">
      <c r="A87" s="2">
        <v>1142</v>
      </c>
      <c r="B87" s="67" t="s">
        <v>79</v>
      </c>
      <c r="C87" s="18"/>
    </row>
    <row r="88" spans="1:3" s="10" customFormat="1" ht="15" hidden="1">
      <c r="A88" s="2">
        <v>1146</v>
      </c>
      <c r="B88" s="67" t="s">
        <v>114</v>
      </c>
      <c r="C88" s="18"/>
    </row>
    <row r="89" spans="1:3" s="10" customFormat="1" ht="15">
      <c r="A89" s="2">
        <v>1147</v>
      </c>
      <c r="B89" s="67" t="s">
        <v>80</v>
      </c>
      <c r="C89" s="18">
        <v>3000</v>
      </c>
    </row>
    <row r="90" spans="1:3" s="10" customFormat="1" ht="15">
      <c r="A90" s="2">
        <v>1148</v>
      </c>
      <c r="B90" s="67" t="s">
        <v>158</v>
      </c>
      <c r="C90" s="18">
        <v>2000</v>
      </c>
    </row>
    <row r="91" spans="1:3" s="10" customFormat="1" ht="15" hidden="1">
      <c r="A91" s="2">
        <v>1150</v>
      </c>
      <c r="B91" s="17" t="s">
        <v>81</v>
      </c>
      <c r="C91" s="18"/>
    </row>
    <row r="92" spans="1:3" s="10" customFormat="1" ht="15.75" customHeight="1">
      <c r="A92" s="19">
        <v>1200</v>
      </c>
      <c r="B92" s="17" t="s">
        <v>133</v>
      </c>
      <c r="C92" s="21">
        <f>SUM(C93+C94)</f>
        <v>22000</v>
      </c>
    </row>
    <row r="93" spans="1:3" s="10" customFormat="1" ht="15">
      <c r="A93" s="2">
        <v>1210</v>
      </c>
      <c r="B93" s="17" t="s">
        <v>82</v>
      </c>
      <c r="C93" s="18">
        <f>6000+12000</f>
        <v>18000</v>
      </c>
    </row>
    <row r="94" spans="1:3" s="10" customFormat="1" ht="14.25" customHeight="1">
      <c r="A94" s="2">
        <v>1220</v>
      </c>
      <c r="B94" s="17" t="s">
        <v>83</v>
      </c>
      <c r="C94" s="18">
        <f>SUM(C95:C97)</f>
        <v>4000</v>
      </c>
    </row>
    <row r="95" spans="1:3" s="10" customFormat="1" ht="30" hidden="1">
      <c r="A95" s="2">
        <v>1221</v>
      </c>
      <c r="B95" s="17" t="s">
        <v>84</v>
      </c>
      <c r="C95" s="18"/>
    </row>
    <row r="96" spans="1:3" s="10" customFormat="1" ht="15">
      <c r="A96" s="2">
        <v>1227</v>
      </c>
      <c r="B96" s="17" t="s">
        <v>85</v>
      </c>
      <c r="C96" s="18">
        <v>4000</v>
      </c>
    </row>
    <row r="97" spans="1:3" s="10" customFormat="1" ht="30" hidden="1">
      <c r="A97" s="2">
        <v>1228</v>
      </c>
      <c r="B97" s="17" t="s">
        <v>86</v>
      </c>
      <c r="C97" s="18"/>
    </row>
    <row r="98" spans="1:5" s="64" customFormat="1" ht="15">
      <c r="A98" s="19">
        <v>2000</v>
      </c>
      <c r="B98" s="24" t="s">
        <v>23</v>
      </c>
      <c r="C98" s="22">
        <f>SUM(C99,C106,C111)</f>
        <v>9056000</v>
      </c>
      <c r="D98" s="10"/>
      <c r="E98" s="10"/>
    </row>
    <row r="99" spans="1:5" ht="17.25" customHeight="1">
      <c r="A99" s="19">
        <v>2100</v>
      </c>
      <c r="B99" s="24" t="s">
        <v>87</v>
      </c>
      <c r="C99" s="22">
        <f>SUM(C100,C103)</f>
        <v>42000</v>
      </c>
      <c r="D99" s="10"/>
      <c r="E99" s="10"/>
    </row>
    <row r="100" spans="1:5" ht="15" hidden="1">
      <c r="A100" s="2">
        <v>2110</v>
      </c>
      <c r="B100" s="25" t="s">
        <v>88</v>
      </c>
      <c r="C100" s="23">
        <f>SUM(C101:C102)</f>
        <v>0</v>
      </c>
      <c r="D100" s="10"/>
      <c r="E100" s="10"/>
    </row>
    <row r="101" spans="1:5" ht="15" hidden="1">
      <c r="A101" s="2">
        <v>2111</v>
      </c>
      <c r="B101" s="25" t="s">
        <v>89</v>
      </c>
      <c r="C101" s="23"/>
      <c r="D101" s="10"/>
      <c r="E101" s="10"/>
    </row>
    <row r="102" spans="1:5" ht="15" hidden="1">
      <c r="A102" s="2">
        <v>2112</v>
      </c>
      <c r="B102" s="25" t="s">
        <v>90</v>
      </c>
      <c r="C102" s="23"/>
      <c r="D102" s="10"/>
      <c r="E102" s="10"/>
    </row>
    <row r="103" spans="1:5" ht="15">
      <c r="A103" s="2">
        <v>2120</v>
      </c>
      <c r="B103" s="73" t="s">
        <v>159</v>
      </c>
      <c r="C103" s="23">
        <f>SUM(C104:C105)</f>
        <v>42000</v>
      </c>
      <c r="D103" s="10"/>
      <c r="E103" s="10"/>
    </row>
    <row r="104" spans="1:5" ht="15">
      <c r="A104" s="2">
        <v>2121</v>
      </c>
      <c r="B104" s="25" t="s">
        <v>89</v>
      </c>
      <c r="C104" s="23">
        <f>2000+6000</f>
        <v>8000</v>
      </c>
      <c r="D104" s="10"/>
      <c r="E104" s="10"/>
    </row>
    <row r="105" spans="1:5" ht="15">
      <c r="A105" s="2">
        <v>2122</v>
      </c>
      <c r="B105" s="25" t="s">
        <v>90</v>
      </c>
      <c r="C105" s="23">
        <f>4000+30000</f>
        <v>34000</v>
      </c>
      <c r="D105" s="10"/>
      <c r="E105" s="10"/>
    </row>
    <row r="106" spans="1:3" ht="14.25">
      <c r="A106" s="19">
        <v>2200</v>
      </c>
      <c r="B106" s="24" t="s">
        <v>24</v>
      </c>
      <c r="C106" s="22">
        <f>SUM(C107,C109)</f>
        <v>8978000</v>
      </c>
    </row>
    <row r="107" spans="1:3" s="71" customFormat="1" ht="15">
      <c r="A107" s="2">
        <v>2210</v>
      </c>
      <c r="B107" s="25" t="s">
        <v>139</v>
      </c>
      <c r="C107" s="23">
        <f>SUM(C108)</f>
        <v>5000</v>
      </c>
    </row>
    <row r="108" spans="1:3" s="71" customFormat="1" ht="15">
      <c r="A108" s="2">
        <v>2219</v>
      </c>
      <c r="B108" s="25" t="s">
        <v>140</v>
      </c>
      <c r="C108" s="23">
        <v>5000</v>
      </c>
    </row>
    <row r="109" spans="1:3" ht="15">
      <c r="A109" s="2">
        <v>2230</v>
      </c>
      <c r="B109" s="25" t="s">
        <v>66</v>
      </c>
      <c r="C109" s="23">
        <f>SUM(C110)</f>
        <v>8973000</v>
      </c>
    </row>
    <row r="110" spans="1:3" ht="15">
      <c r="A110" s="2">
        <v>2239</v>
      </c>
      <c r="B110" s="25" t="s">
        <v>67</v>
      </c>
      <c r="C110" s="23">
        <f>1410000+3693000+3870000</f>
        <v>8973000</v>
      </c>
    </row>
    <row r="111" spans="1:3" s="10" customFormat="1" ht="31.5" customHeight="1">
      <c r="A111" s="19" t="s">
        <v>91</v>
      </c>
      <c r="B111" s="24" t="s">
        <v>92</v>
      </c>
      <c r="C111" s="22">
        <f>SUM(C112)</f>
        <v>36000</v>
      </c>
    </row>
    <row r="112" spans="1:3" s="10" customFormat="1" ht="15">
      <c r="A112" s="2">
        <v>2310</v>
      </c>
      <c r="B112" s="67" t="s">
        <v>161</v>
      </c>
      <c r="C112" s="18">
        <f>SUM(C113:C114)</f>
        <v>36000</v>
      </c>
    </row>
    <row r="113" spans="1:3" s="10" customFormat="1" ht="15" hidden="1">
      <c r="A113" s="2">
        <v>2311</v>
      </c>
      <c r="B113" s="17" t="s">
        <v>93</v>
      </c>
      <c r="C113" s="18"/>
    </row>
    <row r="114" spans="1:3" s="10" customFormat="1" ht="15">
      <c r="A114" s="2">
        <v>2312</v>
      </c>
      <c r="B114" s="17" t="s">
        <v>134</v>
      </c>
      <c r="C114" s="18">
        <v>36000</v>
      </c>
    </row>
    <row r="115" spans="1:3" s="64" customFormat="1" ht="14.25" customHeight="1">
      <c r="A115" s="19" t="s">
        <v>13</v>
      </c>
      <c r="B115" s="24" t="s">
        <v>14</v>
      </c>
      <c r="C115" s="22">
        <f>SUM(C116)</f>
        <v>709500</v>
      </c>
    </row>
    <row r="116" spans="1:3" s="64" customFormat="1" ht="14.25" customHeight="1">
      <c r="A116" s="19" t="s">
        <v>15</v>
      </c>
      <c r="B116" s="24" t="s">
        <v>25</v>
      </c>
      <c r="C116" s="22">
        <f>SUM(C117)</f>
        <v>709500</v>
      </c>
    </row>
    <row r="117" spans="1:3" s="64" customFormat="1" ht="15">
      <c r="A117" s="19" t="s">
        <v>26</v>
      </c>
      <c r="B117" s="72" t="s">
        <v>153</v>
      </c>
      <c r="C117" s="22">
        <f>SUM(C118)</f>
        <v>709500</v>
      </c>
    </row>
    <row r="118" spans="1:3" ht="40.5">
      <c r="A118" s="2">
        <v>3290</v>
      </c>
      <c r="B118" s="73" t="s">
        <v>154</v>
      </c>
      <c r="C118" s="23">
        <f>SUM(C119:C120)</f>
        <v>709500</v>
      </c>
    </row>
    <row r="119" spans="1:3" ht="30" customHeight="1" hidden="1">
      <c r="A119" s="2">
        <v>3292</v>
      </c>
      <c r="B119" s="73" t="s">
        <v>155</v>
      </c>
      <c r="C119" s="23"/>
    </row>
    <row r="120" spans="1:3" ht="30" customHeight="1">
      <c r="A120" s="2">
        <v>3293</v>
      </c>
      <c r="B120" s="73" t="s">
        <v>156</v>
      </c>
      <c r="C120" s="23">
        <v>709500</v>
      </c>
    </row>
    <row r="121" spans="1:3" s="64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4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4" customFormat="1" ht="14.25" customHeight="1" hidden="1">
      <c r="A123" s="19">
        <v>7600</v>
      </c>
      <c r="B123" s="24" t="s">
        <v>57</v>
      </c>
      <c r="C123" s="22">
        <f>SUM(C124)</f>
        <v>0</v>
      </c>
    </row>
    <row r="124" spans="1:3" ht="15" customHeight="1" hidden="1">
      <c r="A124" s="2">
        <v>7630</v>
      </c>
      <c r="B124" s="25" t="s">
        <v>56</v>
      </c>
      <c r="C124" s="23">
        <f>SUM(C125)</f>
        <v>0</v>
      </c>
    </row>
    <row r="125" spans="1:3" ht="30" customHeight="1" hidden="1">
      <c r="A125" s="2">
        <v>7639</v>
      </c>
      <c r="B125" s="25" t="s">
        <v>59</v>
      </c>
      <c r="C125" s="23"/>
    </row>
    <row r="126" spans="1:3" s="64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4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54</v>
      </c>
      <c r="B128" s="25" t="s">
        <v>55</v>
      </c>
      <c r="C128" s="23"/>
    </row>
    <row r="129" spans="1:3" s="64" customFormat="1" ht="14.25" customHeight="1">
      <c r="A129" s="19" t="s">
        <v>16</v>
      </c>
      <c r="B129" s="24" t="s">
        <v>31</v>
      </c>
      <c r="C129" s="22">
        <f>SUM(C130,C138)</f>
        <v>909350</v>
      </c>
    </row>
    <row r="130" spans="1:3" s="64" customFormat="1" ht="14.25" customHeight="1">
      <c r="A130" s="19">
        <v>5000</v>
      </c>
      <c r="B130" s="24" t="s">
        <v>32</v>
      </c>
      <c r="C130" s="22">
        <f>SUM(C131)</f>
        <v>20000</v>
      </c>
    </row>
    <row r="131" spans="1:3" s="64" customFormat="1" ht="14.25" customHeight="1">
      <c r="A131" s="19" t="s">
        <v>33</v>
      </c>
      <c r="B131" s="20" t="s">
        <v>34</v>
      </c>
      <c r="C131" s="22">
        <f>SUM(C132,C134,C137)</f>
        <v>20000</v>
      </c>
    </row>
    <row r="132" spans="1:3" s="10" customFormat="1" ht="15.75" customHeight="1" hidden="1">
      <c r="A132" s="2" t="s">
        <v>115</v>
      </c>
      <c r="B132" s="17" t="s">
        <v>116</v>
      </c>
      <c r="C132" s="18">
        <f>SUM(C133)</f>
        <v>0</v>
      </c>
    </row>
    <row r="133" spans="1:3" s="10" customFormat="1" ht="15.75" customHeight="1" hidden="1">
      <c r="A133" s="2" t="s">
        <v>117</v>
      </c>
      <c r="B133" s="17" t="s">
        <v>118</v>
      </c>
      <c r="C133" s="18"/>
    </row>
    <row r="134" spans="1:4" s="70" customFormat="1" ht="13.5">
      <c r="A134" s="66" t="s">
        <v>135</v>
      </c>
      <c r="B134" s="67" t="s">
        <v>136</v>
      </c>
      <c r="C134" s="68">
        <f>SUM(C135:C136)</f>
        <v>20000</v>
      </c>
      <c r="D134" s="69"/>
    </row>
    <row r="135" spans="1:4" s="70" customFormat="1" ht="13.5">
      <c r="A135" s="66">
        <v>5232</v>
      </c>
      <c r="B135" s="67" t="s">
        <v>137</v>
      </c>
      <c r="C135" s="68">
        <v>10000</v>
      </c>
      <c r="D135" s="69"/>
    </row>
    <row r="136" spans="1:4" s="70" customFormat="1" ht="13.5">
      <c r="A136" s="66">
        <v>5238</v>
      </c>
      <c r="B136" s="67" t="s">
        <v>138</v>
      </c>
      <c r="C136" s="68">
        <v>10000</v>
      </c>
      <c r="D136" s="69"/>
    </row>
    <row r="137" spans="1:3" s="10" customFormat="1" ht="15.75" customHeight="1" hidden="1">
      <c r="A137" s="2" t="s">
        <v>119</v>
      </c>
      <c r="B137" s="17" t="s">
        <v>120</v>
      </c>
      <c r="C137" s="18"/>
    </row>
    <row r="138" spans="1:3" s="64" customFormat="1" ht="14.25" customHeight="1">
      <c r="A138" s="19">
        <v>9000</v>
      </c>
      <c r="B138" s="20" t="s">
        <v>42</v>
      </c>
      <c r="C138" s="22">
        <f>SUM(C139,C141)</f>
        <v>889350</v>
      </c>
    </row>
    <row r="139" spans="1:3" s="64" customFormat="1" ht="14.25" customHeight="1">
      <c r="A139" s="19">
        <v>9500</v>
      </c>
      <c r="B139" s="24" t="s">
        <v>43</v>
      </c>
      <c r="C139" s="22">
        <f>SUM(C140)</f>
        <v>889350</v>
      </c>
    </row>
    <row r="140" spans="1:3" ht="30">
      <c r="A140" s="74">
        <v>9580</v>
      </c>
      <c r="B140" s="2" t="s">
        <v>44</v>
      </c>
      <c r="C140" s="23">
        <v>889350</v>
      </c>
    </row>
    <row r="141" spans="1:3" s="64" customFormat="1" ht="14.25" customHeight="1" hidden="1">
      <c r="A141" s="19" t="s">
        <v>35</v>
      </c>
      <c r="B141" s="20" t="s">
        <v>60</v>
      </c>
      <c r="C141" s="22">
        <f>SUM(C142)</f>
        <v>0</v>
      </c>
    </row>
    <row r="142" spans="1:3" ht="45" customHeight="1" hidden="1">
      <c r="A142" s="2">
        <v>9610</v>
      </c>
      <c r="B142" s="17" t="s">
        <v>58</v>
      </c>
      <c r="C142" s="23"/>
    </row>
    <row r="143" spans="1:3" s="64" customFormat="1" ht="28.5">
      <c r="A143" s="19" t="s">
        <v>103</v>
      </c>
      <c r="B143" s="24" t="s">
        <v>17</v>
      </c>
      <c r="C143" s="22">
        <f>SUM(C62-C78)</f>
        <v>0</v>
      </c>
    </row>
    <row r="144" spans="1:3" ht="15" hidden="1">
      <c r="A144" s="2" t="s">
        <v>9</v>
      </c>
      <c r="B144" s="45" t="s">
        <v>18</v>
      </c>
      <c r="C144" s="23">
        <f>SUM(C145)</f>
        <v>0</v>
      </c>
    </row>
    <row r="145" spans="1:3" ht="15" hidden="1">
      <c r="A145" s="2" t="s">
        <v>10</v>
      </c>
      <c r="B145" s="45" t="s">
        <v>19</v>
      </c>
      <c r="C145" s="23">
        <f>SUM(C146)</f>
        <v>0</v>
      </c>
    </row>
    <row r="146" spans="1:3" ht="15" hidden="1">
      <c r="A146" s="2" t="s">
        <v>36</v>
      </c>
      <c r="B146" s="45" t="s">
        <v>62</v>
      </c>
      <c r="C146" s="23">
        <f>SUM(-C143)</f>
        <v>0</v>
      </c>
    </row>
    <row r="147" spans="1:3" ht="15">
      <c r="A147" s="12"/>
      <c r="B147" s="26"/>
      <c r="C147" s="8"/>
    </row>
    <row r="148" spans="1:3" s="10" customFormat="1" ht="15">
      <c r="A148" s="9" t="s">
        <v>108</v>
      </c>
      <c r="C148" s="11" t="s">
        <v>109</v>
      </c>
    </row>
    <row r="149" spans="1:3" s="10" customFormat="1" ht="12" customHeight="1">
      <c r="A149" s="9"/>
      <c r="C149" s="11"/>
    </row>
    <row r="150" spans="1:3" s="10" customFormat="1" ht="17.25" customHeight="1">
      <c r="A150" s="9" t="s">
        <v>107</v>
      </c>
      <c r="C150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25">
      <selection activeCell="B146" sqref="B14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124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105" t="s">
        <v>143</v>
      </c>
      <c r="C11" s="106"/>
    </row>
    <row r="12" spans="1:3" ht="63" customHeight="1">
      <c r="A12" s="38"/>
      <c r="B12" s="39" t="s">
        <v>144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107" t="s">
        <v>145</v>
      </c>
      <c r="C14" s="107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122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142</v>
      </c>
      <c r="C20" s="52"/>
    </row>
    <row r="21" spans="1:3" ht="15">
      <c r="A21" s="59"/>
      <c r="B21" s="58" t="s">
        <v>123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121</v>
      </c>
      <c r="C25" s="34" t="s">
        <v>112</v>
      </c>
    </row>
    <row r="26" spans="1:3" s="10" customFormat="1" ht="35.25" customHeight="1">
      <c r="A26" s="35" t="s">
        <v>105</v>
      </c>
      <c r="B26" s="36" t="s">
        <v>110</v>
      </c>
      <c r="C26" s="42" t="s">
        <v>111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109"/>
      <c r="B29" s="109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109" t="s">
        <v>125</v>
      </c>
      <c r="B31" s="109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B33" s="16" t="s">
        <v>128</v>
      </c>
      <c r="C33" s="14"/>
    </row>
    <row r="34" spans="1:3" s="16" customFormat="1" ht="15" customHeight="1">
      <c r="A34" s="15"/>
      <c r="B34" s="16" t="s">
        <v>127</v>
      </c>
      <c r="C34" s="14"/>
    </row>
    <row r="35" spans="1:3" s="16" customFormat="1" ht="15" customHeight="1">
      <c r="A35" s="15"/>
      <c r="B35" s="16" t="s">
        <v>129</v>
      </c>
      <c r="C35" s="14"/>
    </row>
    <row r="36" spans="1:3" s="16" customFormat="1" ht="15" customHeight="1">
      <c r="A36" s="15"/>
      <c r="B36" s="16" t="s">
        <v>148</v>
      </c>
      <c r="C36" s="14"/>
    </row>
    <row r="37" spans="1:3" s="16" customFormat="1" ht="15.75" customHeight="1">
      <c r="A37" s="15"/>
      <c r="B37" s="16" t="s">
        <v>146</v>
      </c>
      <c r="C37" s="14"/>
    </row>
    <row r="38" spans="1:3" s="16" customFormat="1" ht="15.75" customHeight="1">
      <c r="A38" s="15"/>
      <c r="B38" s="16" t="s">
        <v>147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78" customFormat="1" ht="28.5" customHeight="1">
      <c r="A58" s="75"/>
      <c r="B58" s="76" t="s">
        <v>72</v>
      </c>
      <c r="C58" s="77"/>
    </row>
    <row r="59" spans="1:3" s="70" customFormat="1" ht="9" customHeight="1">
      <c r="A59" s="79"/>
      <c r="B59" s="76"/>
      <c r="C59" s="80"/>
    </row>
    <row r="60" spans="1:3" s="78" customFormat="1" ht="39" customHeight="1">
      <c r="A60" s="81" t="s">
        <v>73</v>
      </c>
      <c r="B60" s="81" t="s">
        <v>74</v>
      </c>
      <c r="C60" s="82" t="s">
        <v>94</v>
      </c>
    </row>
    <row r="61" spans="1:3" s="78" customFormat="1" ht="12.75" customHeight="1">
      <c r="A61" s="83">
        <v>1</v>
      </c>
      <c r="B61" s="81">
        <v>2</v>
      </c>
      <c r="C61" s="84">
        <v>3</v>
      </c>
    </row>
    <row r="62" spans="1:3" s="88" customFormat="1" ht="13.5">
      <c r="A62" s="85" t="s">
        <v>95</v>
      </c>
      <c r="B62" s="86" t="s">
        <v>96</v>
      </c>
      <c r="C62" s="87">
        <f>SUM(C63,C70,C75)</f>
        <v>10788850</v>
      </c>
    </row>
    <row r="63" spans="1:3" s="90" customFormat="1" ht="13.5">
      <c r="A63" s="85" t="s">
        <v>5</v>
      </c>
      <c r="B63" s="89" t="s">
        <v>6</v>
      </c>
      <c r="C63" s="87">
        <f>SUM(C64,C68)</f>
        <v>5468850</v>
      </c>
    </row>
    <row r="64" spans="1:3" s="90" customFormat="1" ht="13.5">
      <c r="A64" s="85">
        <v>21100</v>
      </c>
      <c r="B64" s="89" t="s">
        <v>7</v>
      </c>
      <c r="C64" s="87">
        <f>SUM(C65:C66)</f>
        <v>5468850</v>
      </c>
    </row>
    <row r="65" spans="1:3" s="70" customFormat="1" ht="18" customHeight="1">
      <c r="A65" s="66">
        <v>21150</v>
      </c>
      <c r="B65" s="67" t="s">
        <v>61</v>
      </c>
      <c r="C65" s="68"/>
    </row>
    <row r="66" spans="1:3" s="70" customFormat="1" ht="27">
      <c r="A66" s="91" t="s">
        <v>49</v>
      </c>
      <c r="B66" s="67" t="s">
        <v>50</v>
      </c>
      <c r="C66" s="68">
        <f>SUM(C67)</f>
        <v>5468850</v>
      </c>
    </row>
    <row r="67" spans="1:3" s="70" customFormat="1" ht="27">
      <c r="A67" s="91" t="s">
        <v>51</v>
      </c>
      <c r="B67" s="67" t="s">
        <v>52</v>
      </c>
      <c r="C67" s="68">
        <f>3870000+709500+889350</f>
        <v>5468850</v>
      </c>
    </row>
    <row r="68" spans="1:3" s="94" customFormat="1" ht="13.5">
      <c r="A68" s="85">
        <v>21200</v>
      </c>
      <c r="B68" s="92" t="s">
        <v>64</v>
      </c>
      <c r="C68" s="93">
        <f>SUM(C69)</f>
        <v>0</v>
      </c>
    </row>
    <row r="69" spans="1:3" s="70" customFormat="1" ht="13.5">
      <c r="A69" s="66">
        <v>21210</v>
      </c>
      <c r="B69" s="67" t="s">
        <v>63</v>
      </c>
      <c r="C69" s="68"/>
    </row>
    <row r="70" spans="1:3" s="90" customFormat="1" ht="13.5">
      <c r="A70" s="85" t="s">
        <v>97</v>
      </c>
      <c r="B70" s="89" t="s">
        <v>98</v>
      </c>
      <c r="C70" s="87">
        <f>SUM(C71)</f>
        <v>0</v>
      </c>
    </row>
    <row r="71" spans="1:3" s="90" customFormat="1" ht="13.5">
      <c r="A71" s="85">
        <v>18000</v>
      </c>
      <c r="B71" s="89" t="s">
        <v>99</v>
      </c>
      <c r="C71" s="87">
        <f>SUM(C72)</f>
        <v>0</v>
      </c>
    </row>
    <row r="72" spans="1:3" s="70" customFormat="1" ht="13.5">
      <c r="A72" s="66">
        <v>18100</v>
      </c>
      <c r="B72" s="67" t="s">
        <v>100</v>
      </c>
      <c r="C72" s="68">
        <f>SUM(C73)</f>
        <v>0</v>
      </c>
    </row>
    <row r="73" spans="1:3" s="70" customFormat="1" ht="13.5">
      <c r="A73" s="91">
        <v>18130</v>
      </c>
      <c r="B73" s="67" t="s">
        <v>101</v>
      </c>
      <c r="C73" s="68">
        <f>SUM(C74)</f>
        <v>0</v>
      </c>
    </row>
    <row r="74" spans="1:3" s="70" customFormat="1" ht="14.25" customHeight="1">
      <c r="A74" s="91">
        <v>18132</v>
      </c>
      <c r="B74" s="67" t="s">
        <v>102</v>
      </c>
      <c r="C74" s="68"/>
    </row>
    <row r="75" spans="1:3" s="90" customFormat="1" ht="13.5">
      <c r="A75" s="85">
        <v>21700</v>
      </c>
      <c r="B75" s="89" t="s">
        <v>20</v>
      </c>
      <c r="C75" s="87">
        <f>SUM(C76:C77)</f>
        <v>5320000</v>
      </c>
    </row>
    <row r="76" spans="1:3" s="70" customFormat="1" ht="13.5">
      <c r="A76" s="66">
        <v>21710</v>
      </c>
      <c r="B76" s="66" t="s">
        <v>53</v>
      </c>
      <c r="C76" s="68">
        <f>1450000+3870000</f>
        <v>5320000</v>
      </c>
    </row>
    <row r="77" spans="1:3" s="70" customFormat="1" ht="13.5">
      <c r="A77" s="66">
        <v>21720</v>
      </c>
      <c r="B77" s="66" t="s">
        <v>65</v>
      </c>
      <c r="C77" s="68"/>
    </row>
    <row r="78" spans="1:3" s="90" customFormat="1" ht="13.5">
      <c r="A78" s="85" t="s">
        <v>21</v>
      </c>
      <c r="B78" s="72" t="s">
        <v>113</v>
      </c>
      <c r="C78" s="87">
        <f>SUM(C79,C129)</f>
        <v>11695076</v>
      </c>
    </row>
    <row r="79" spans="1:3" s="90" customFormat="1" ht="27">
      <c r="A79" s="85" t="s">
        <v>37</v>
      </c>
      <c r="B79" s="72" t="s">
        <v>11</v>
      </c>
      <c r="C79" s="87">
        <f>SUM(C80,C115,C121)</f>
        <v>10021726</v>
      </c>
    </row>
    <row r="80" spans="1:3" s="90" customFormat="1" ht="13.5">
      <c r="A80" s="85" t="s">
        <v>22</v>
      </c>
      <c r="B80" s="72" t="s">
        <v>12</v>
      </c>
      <c r="C80" s="87">
        <f>SUM(C81,C98)</f>
        <v>9312226</v>
      </c>
    </row>
    <row r="81" spans="1:3" s="70" customFormat="1" ht="13.5">
      <c r="A81" s="66" t="s">
        <v>149</v>
      </c>
      <c r="B81" s="92" t="s">
        <v>75</v>
      </c>
      <c r="C81" s="95">
        <f>SUM(C82+C92)</f>
        <v>114000</v>
      </c>
    </row>
    <row r="82" spans="1:3" s="70" customFormat="1" ht="13.5">
      <c r="A82" s="66" t="s">
        <v>150</v>
      </c>
      <c r="B82" s="67" t="s">
        <v>151</v>
      </c>
      <c r="C82" s="95">
        <f>SUM(C83+C86+C91)</f>
        <v>92000</v>
      </c>
    </row>
    <row r="83" spans="1:3" s="70" customFormat="1" ht="13.5">
      <c r="A83" s="66">
        <v>1110</v>
      </c>
      <c r="B83" s="67" t="s">
        <v>76</v>
      </c>
      <c r="C83" s="68">
        <f>SUM(C84:C85)</f>
        <v>87000</v>
      </c>
    </row>
    <row r="84" spans="1:3" s="70" customFormat="1" ht="13.5">
      <c r="A84" s="66">
        <v>1114</v>
      </c>
      <c r="B84" s="67" t="s">
        <v>77</v>
      </c>
      <c r="C84" s="68">
        <f>21000+43000</f>
        <v>64000</v>
      </c>
    </row>
    <row r="85" spans="1:3" s="70" customFormat="1" ht="13.5">
      <c r="A85" s="66">
        <v>1119</v>
      </c>
      <c r="B85" s="67" t="s">
        <v>78</v>
      </c>
      <c r="C85" s="68">
        <f>7000+16000</f>
        <v>23000</v>
      </c>
    </row>
    <row r="86" spans="1:3" s="70" customFormat="1" ht="13.5">
      <c r="A86" s="66">
        <v>1140</v>
      </c>
      <c r="B86" s="67" t="s">
        <v>157</v>
      </c>
      <c r="C86" s="68">
        <f>SUM(C87:C90)</f>
        <v>5000</v>
      </c>
    </row>
    <row r="87" spans="1:3" s="70" customFormat="1" ht="13.5">
      <c r="A87" s="66">
        <v>1142</v>
      </c>
      <c r="B87" s="67" t="s">
        <v>79</v>
      </c>
      <c r="C87" s="68"/>
    </row>
    <row r="88" spans="1:3" s="70" customFormat="1" ht="13.5">
      <c r="A88" s="66">
        <v>1146</v>
      </c>
      <c r="B88" s="67" t="s">
        <v>114</v>
      </c>
      <c r="C88" s="68"/>
    </row>
    <row r="89" spans="1:3" s="70" customFormat="1" ht="13.5">
      <c r="A89" s="66">
        <v>1147</v>
      </c>
      <c r="B89" s="67" t="s">
        <v>80</v>
      </c>
      <c r="C89" s="68">
        <v>3000</v>
      </c>
    </row>
    <row r="90" spans="1:3" s="70" customFormat="1" ht="13.5">
      <c r="A90" s="66">
        <v>1148</v>
      </c>
      <c r="B90" s="67" t="s">
        <v>158</v>
      </c>
      <c r="C90" s="68">
        <v>2000</v>
      </c>
    </row>
    <row r="91" spans="1:3" s="70" customFormat="1" ht="13.5">
      <c r="A91" s="66">
        <v>1150</v>
      </c>
      <c r="B91" s="67" t="s">
        <v>81</v>
      </c>
      <c r="C91" s="68"/>
    </row>
    <row r="92" spans="1:3" s="70" customFormat="1" ht="15.75" customHeight="1">
      <c r="A92" s="85">
        <v>1200</v>
      </c>
      <c r="B92" s="67" t="s">
        <v>152</v>
      </c>
      <c r="C92" s="93">
        <f>SUM(C93+C94)</f>
        <v>22000</v>
      </c>
    </row>
    <row r="93" spans="1:3" s="70" customFormat="1" ht="13.5">
      <c r="A93" s="66">
        <v>1210</v>
      </c>
      <c r="B93" s="67" t="s">
        <v>82</v>
      </c>
      <c r="C93" s="68">
        <f>6000+12000</f>
        <v>18000</v>
      </c>
    </row>
    <row r="94" spans="1:3" s="70" customFormat="1" ht="14.25" customHeight="1">
      <c r="A94" s="66">
        <v>1220</v>
      </c>
      <c r="B94" s="67" t="s">
        <v>83</v>
      </c>
      <c r="C94" s="68">
        <f>SUM(C95:C97)</f>
        <v>4000</v>
      </c>
    </row>
    <row r="95" spans="1:3" s="70" customFormat="1" ht="27">
      <c r="A95" s="66">
        <v>1221</v>
      </c>
      <c r="B95" s="67" t="s">
        <v>84</v>
      </c>
      <c r="C95" s="68"/>
    </row>
    <row r="96" spans="1:3" s="70" customFormat="1" ht="13.5">
      <c r="A96" s="66">
        <v>1227</v>
      </c>
      <c r="B96" s="67" t="s">
        <v>85</v>
      </c>
      <c r="C96" s="68">
        <v>4000</v>
      </c>
    </row>
    <row r="97" spans="1:3" s="70" customFormat="1" ht="27">
      <c r="A97" s="66">
        <v>1228</v>
      </c>
      <c r="B97" s="67" t="s">
        <v>86</v>
      </c>
      <c r="C97" s="68"/>
    </row>
    <row r="98" spans="1:3" s="90" customFormat="1" ht="13.5">
      <c r="A98" s="85">
        <v>2000</v>
      </c>
      <c r="B98" s="72" t="s">
        <v>23</v>
      </c>
      <c r="C98" s="87">
        <f>SUM(C99,C106,C111)</f>
        <v>9198226</v>
      </c>
    </row>
    <row r="99" spans="1:3" s="78" customFormat="1" ht="17.25" customHeight="1">
      <c r="A99" s="85">
        <v>2100</v>
      </c>
      <c r="B99" s="72" t="s">
        <v>87</v>
      </c>
      <c r="C99" s="87">
        <f>SUM(C100,C103)</f>
        <v>42000</v>
      </c>
    </row>
    <row r="100" spans="1:3" s="78" customFormat="1" ht="13.5">
      <c r="A100" s="66">
        <v>2110</v>
      </c>
      <c r="B100" s="73" t="s">
        <v>88</v>
      </c>
      <c r="C100" s="96">
        <f>SUM(C101:C102)</f>
        <v>0</v>
      </c>
    </row>
    <row r="101" spans="1:3" s="78" customFormat="1" ht="13.5">
      <c r="A101" s="66">
        <v>2111</v>
      </c>
      <c r="B101" s="73" t="s">
        <v>89</v>
      </c>
      <c r="C101" s="96"/>
    </row>
    <row r="102" spans="1:3" s="78" customFormat="1" ht="13.5">
      <c r="A102" s="66">
        <v>2112</v>
      </c>
      <c r="B102" s="73" t="s">
        <v>90</v>
      </c>
      <c r="C102" s="96"/>
    </row>
    <row r="103" spans="1:3" s="78" customFormat="1" ht="13.5">
      <c r="A103" s="66">
        <v>2120</v>
      </c>
      <c r="B103" s="73" t="s">
        <v>159</v>
      </c>
      <c r="C103" s="96">
        <f>SUM(C104:C105)</f>
        <v>42000</v>
      </c>
    </row>
    <row r="104" spans="1:3" s="78" customFormat="1" ht="13.5">
      <c r="A104" s="66">
        <v>2121</v>
      </c>
      <c r="B104" s="73" t="s">
        <v>89</v>
      </c>
      <c r="C104" s="96">
        <f>2000+6000</f>
        <v>8000</v>
      </c>
    </row>
    <row r="105" spans="1:3" s="78" customFormat="1" ht="13.5">
      <c r="A105" s="66">
        <v>2122</v>
      </c>
      <c r="B105" s="73" t="s">
        <v>160</v>
      </c>
      <c r="C105" s="96">
        <f>4000+30000</f>
        <v>34000</v>
      </c>
    </row>
    <row r="106" spans="1:3" s="78" customFormat="1" ht="13.5">
      <c r="A106" s="85">
        <v>2200</v>
      </c>
      <c r="B106" s="72" t="s">
        <v>24</v>
      </c>
      <c r="C106" s="87">
        <f>SUM(C107,C109)</f>
        <v>9120226</v>
      </c>
    </row>
    <row r="107" spans="1:3" s="78" customFormat="1" ht="13.5">
      <c r="A107" s="66">
        <v>2210</v>
      </c>
      <c r="B107" s="73" t="s">
        <v>139</v>
      </c>
      <c r="C107" s="96">
        <f>SUM(C108)</f>
        <v>5000</v>
      </c>
    </row>
    <row r="108" spans="1:3" s="78" customFormat="1" ht="13.5">
      <c r="A108" s="66">
        <v>2219</v>
      </c>
      <c r="B108" s="73" t="s">
        <v>140</v>
      </c>
      <c r="C108" s="96">
        <v>5000</v>
      </c>
    </row>
    <row r="109" spans="1:3" s="78" customFormat="1" ht="13.5">
      <c r="A109" s="66">
        <v>2230</v>
      </c>
      <c r="B109" s="73" t="s">
        <v>66</v>
      </c>
      <c r="C109" s="96">
        <f>SUM(C110)</f>
        <v>9115226</v>
      </c>
    </row>
    <row r="110" spans="1:3" s="78" customFormat="1" ht="13.5">
      <c r="A110" s="66">
        <v>2239</v>
      </c>
      <c r="B110" s="73" t="s">
        <v>67</v>
      </c>
      <c r="C110" s="96">
        <f>1410000+3693000+3870000+142226</f>
        <v>9115226</v>
      </c>
    </row>
    <row r="111" spans="1:3" s="70" customFormat="1" ht="17.25" customHeight="1">
      <c r="A111" s="85" t="s">
        <v>91</v>
      </c>
      <c r="B111" s="72" t="s">
        <v>92</v>
      </c>
      <c r="C111" s="87">
        <f>SUM(C112)</f>
        <v>36000</v>
      </c>
    </row>
    <row r="112" spans="1:3" s="70" customFormat="1" ht="13.5">
      <c r="A112" s="66">
        <v>2310</v>
      </c>
      <c r="B112" s="67" t="s">
        <v>161</v>
      </c>
      <c r="C112" s="68">
        <f>SUM(C113:C114)</f>
        <v>36000</v>
      </c>
    </row>
    <row r="113" spans="1:3" s="70" customFormat="1" ht="13.5">
      <c r="A113" s="66">
        <v>2311</v>
      </c>
      <c r="B113" s="67" t="s">
        <v>93</v>
      </c>
      <c r="C113" s="68"/>
    </row>
    <row r="114" spans="1:3" s="70" customFormat="1" ht="13.5">
      <c r="A114" s="66">
        <v>2312</v>
      </c>
      <c r="B114" s="67" t="s">
        <v>134</v>
      </c>
      <c r="C114" s="68">
        <v>36000</v>
      </c>
    </row>
    <row r="115" spans="1:3" s="90" customFormat="1" ht="14.25" customHeight="1">
      <c r="A115" s="97" t="s">
        <v>13</v>
      </c>
      <c r="B115" s="72" t="s">
        <v>14</v>
      </c>
      <c r="C115" s="87">
        <f>SUM(C116)</f>
        <v>709500</v>
      </c>
    </row>
    <row r="116" spans="1:3" s="90" customFormat="1" ht="14.25" customHeight="1">
      <c r="A116" s="85" t="s">
        <v>15</v>
      </c>
      <c r="B116" s="72" t="s">
        <v>25</v>
      </c>
      <c r="C116" s="87">
        <f>SUM(C117)</f>
        <v>709500</v>
      </c>
    </row>
    <row r="117" spans="1:3" s="90" customFormat="1" ht="13.5">
      <c r="A117" s="85" t="s">
        <v>26</v>
      </c>
      <c r="B117" s="72" t="s">
        <v>153</v>
      </c>
      <c r="C117" s="87">
        <f>SUM(C118)</f>
        <v>709500</v>
      </c>
    </row>
    <row r="118" spans="1:3" s="78" customFormat="1" ht="40.5">
      <c r="A118" s="66">
        <v>3290</v>
      </c>
      <c r="B118" s="73" t="s">
        <v>162</v>
      </c>
      <c r="C118" s="96">
        <f>SUM(C119:C120)</f>
        <v>709500</v>
      </c>
    </row>
    <row r="119" spans="1:3" s="78" customFormat="1" ht="30" customHeight="1">
      <c r="A119" s="66">
        <v>3292</v>
      </c>
      <c r="B119" s="73" t="s">
        <v>155</v>
      </c>
      <c r="C119" s="96"/>
    </row>
    <row r="120" spans="1:3" s="78" customFormat="1" ht="30" customHeight="1">
      <c r="A120" s="66">
        <v>3293</v>
      </c>
      <c r="B120" s="73" t="s">
        <v>156</v>
      </c>
      <c r="C120" s="96">
        <v>709500</v>
      </c>
    </row>
    <row r="121" spans="1:3" s="90" customFormat="1" ht="14.25" customHeight="1">
      <c r="A121" s="85">
        <v>7000</v>
      </c>
      <c r="B121" s="72" t="s">
        <v>40</v>
      </c>
      <c r="C121" s="87">
        <f>SUM(C122,C126)</f>
        <v>0</v>
      </c>
    </row>
    <row r="122" spans="1:3" s="90" customFormat="1" ht="14.25" customHeight="1">
      <c r="A122" s="85" t="s">
        <v>27</v>
      </c>
      <c r="B122" s="72" t="s">
        <v>45</v>
      </c>
      <c r="C122" s="87">
        <f>SUM(C123)</f>
        <v>0</v>
      </c>
    </row>
    <row r="123" spans="1:3" s="90" customFormat="1" ht="14.25" customHeight="1">
      <c r="A123" s="85">
        <v>7600</v>
      </c>
      <c r="B123" s="72" t="s">
        <v>57</v>
      </c>
      <c r="C123" s="87">
        <f>SUM(C124)</f>
        <v>0</v>
      </c>
    </row>
    <row r="124" spans="1:3" s="78" customFormat="1" ht="15" customHeight="1">
      <c r="A124" s="66">
        <v>7630</v>
      </c>
      <c r="B124" s="73" t="s">
        <v>56</v>
      </c>
      <c r="C124" s="96">
        <f>SUM(C125)</f>
        <v>0</v>
      </c>
    </row>
    <row r="125" spans="1:3" s="78" customFormat="1" ht="30" customHeight="1">
      <c r="A125" s="66">
        <v>7639</v>
      </c>
      <c r="B125" s="73" t="s">
        <v>59</v>
      </c>
      <c r="C125" s="96"/>
    </row>
    <row r="126" spans="1:3" s="90" customFormat="1" ht="14.25" customHeight="1">
      <c r="A126" s="85" t="s">
        <v>28</v>
      </c>
      <c r="B126" s="72" t="s">
        <v>29</v>
      </c>
      <c r="C126" s="87">
        <f>SUM(C127)</f>
        <v>0</v>
      </c>
    </row>
    <row r="127" spans="1:3" s="90" customFormat="1" ht="14.25" customHeight="1">
      <c r="A127" s="85" t="s">
        <v>30</v>
      </c>
      <c r="B127" s="72" t="s">
        <v>41</v>
      </c>
      <c r="C127" s="87">
        <f>SUM(C128)</f>
        <v>0</v>
      </c>
    </row>
    <row r="128" spans="1:3" s="78" customFormat="1" ht="49.5" customHeight="1">
      <c r="A128" s="66" t="s">
        <v>54</v>
      </c>
      <c r="B128" s="73" t="s">
        <v>55</v>
      </c>
      <c r="C128" s="96"/>
    </row>
    <row r="129" spans="1:3" s="90" customFormat="1" ht="14.25" customHeight="1">
      <c r="A129" s="85" t="s">
        <v>16</v>
      </c>
      <c r="B129" s="72" t="s">
        <v>31</v>
      </c>
      <c r="C129" s="87">
        <f>SUM(C130,C138)</f>
        <v>1673350</v>
      </c>
    </row>
    <row r="130" spans="1:3" s="90" customFormat="1" ht="14.25" customHeight="1">
      <c r="A130" s="85">
        <v>5000</v>
      </c>
      <c r="B130" s="72" t="s">
        <v>32</v>
      </c>
      <c r="C130" s="87">
        <f>SUM(C131)</f>
        <v>20000</v>
      </c>
    </row>
    <row r="131" spans="1:3" s="90" customFormat="1" ht="14.25" customHeight="1">
      <c r="A131" s="85" t="s">
        <v>33</v>
      </c>
      <c r="B131" s="92" t="s">
        <v>34</v>
      </c>
      <c r="C131" s="87">
        <f>SUM(C132,C134,C137)</f>
        <v>20000</v>
      </c>
    </row>
    <row r="132" spans="1:3" s="70" customFormat="1" ht="15.75" customHeight="1">
      <c r="A132" s="66" t="s">
        <v>115</v>
      </c>
      <c r="B132" s="67" t="s">
        <v>116</v>
      </c>
      <c r="C132" s="68">
        <f>SUM(C133)</f>
        <v>0</v>
      </c>
    </row>
    <row r="133" spans="1:3" s="70" customFormat="1" ht="15.75" customHeight="1">
      <c r="A133" s="66" t="s">
        <v>117</v>
      </c>
      <c r="B133" s="67" t="s">
        <v>118</v>
      </c>
      <c r="C133" s="68"/>
    </row>
    <row r="134" spans="1:3" s="70" customFormat="1" ht="13.5">
      <c r="A134" s="66" t="s">
        <v>135</v>
      </c>
      <c r="B134" s="67" t="s">
        <v>136</v>
      </c>
      <c r="C134" s="68">
        <f>SUM(C135:C136)</f>
        <v>20000</v>
      </c>
    </row>
    <row r="135" spans="1:3" s="70" customFormat="1" ht="13.5">
      <c r="A135" s="66">
        <v>5232</v>
      </c>
      <c r="B135" s="67" t="s">
        <v>137</v>
      </c>
      <c r="C135" s="68">
        <v>10000</v>
      </c>
    </row>
    <row r="136" spans="1:3" s="70" customFormat="1" ht="13.5">
      <c r="A136" s="66">
        <v>5238</v>
      </c>
      <c r="B136" s="67" t="s">
        <v>138</v>
      </c>
      <c r="C136" s="68">
        <v>10000</v>
      </c>
    </row>
    <row r="137" spans="1:3" s="70" customFormat="1" ht="15.75" customHeight="1">
      <c r="A137" s="66" t="s">
        <v>119</v>
      </c>
      <c r="B137" s="67" t="s">
        <v>120</v>
      </c>
      <c r="C137" s="68"/>
    </row>
    <row r="138" spans="1:3" s="90" customFormat="1" ht="14.25" customHeight="1">
      <c r="A138" s="85">
        <v>9000</v>
      </c>
      <c r="B138" s="92" t="s">
        <v>42</v>
      </c>
      <c r="C138" s="87">
        <f>SUM(C139,C141)</f>
        <v>1653350</v>
      </c>
    </row>
    <row r="139" spans="1:3" s="90" customFormat="1" ht="14.25" customHeight="1">
      <c r="A139" s="85">
        <v>9500</v>
      </c>
      <c r="B139" s="72" t="s">
        <v>43</v>
      </c>
      <c r="C139" s="87">
        <f>SUM(C140)</f>
        <v>1653350</v>
      </c>
    </row>
    <row r="140" spans="1:3" s="78" customFormat="1" ht="27">
      <c r="A140" s="98">
        <v>9580</v>
      </c>
      <c r="B140" s="66" t="s">
        <v>44</v>
      </c>
      <c r="C140" s="96">
        <f>889350+764000</f>
        <v>1653350</v>
      </c>
    </row>
    <row r="141" spans="1:3" s="90" customFormat="1" ht="14.25" customHeight="1">
      <c r="A141" s="85" t="s">
        <v>35</v>
      </c>
      <c r="B141" s="92" t="s">
        <v>60</v>
      </c>
      <c r="C141" s="87">
        <f>SUM(C142)</f>
        <v>0</v>
      </c>
    </row>
    <row r="142" spans="1:3" s="78" customFormat="1" ht="45" customHeight="1">
      <c r="A142" s="66">
        <v>9610</v>
      </c>
      <c r="B142" s="67" t="s">
        <v>58</v>
      </c>
      <c r="C142" s="96"/>
    </row>
    <row r="143" spans="1:3" s="90" customFormat="1" ht="27">
      <c r="A143" s="85" t="s">
        <v>103</v>
      </c>
      <c r="B143" s="72" t="s">
        <v>17</v>
      </c>
      <c r="C143" s="87">
        <f>SUM(C62-C78)</f>
        <v>-906226</v>
      </c>
    </row>
    <row r="144" spans="1:3" s="78" customFormat="1" ht="13.5">
      <c r="A144" s="66" t="s">
        <v>9</v>
      </c>
      <c r="B144" s="99" t="s">
        <v>18</v>
      </c>
      <c r="C144" s="96">
        <f>SUM(C145)</f>
        <v>906226</v>
      </c>
    </row>
    <row r="145" spans="1:3" s="78" customFormat="1" ht="13.5">
      <c r="A145" s="66" t="s">
        <v>10</v>
      </c>
      <c r="B145" s="99" t="s">
        <v>19</v>
      </c>
      <c r="C145" s="96">
        <f>SUM(C146)</f>
        <v>906226</v>
      </c>
    </row>
    <row r="146" spans="1:3" s="78" customFormat="1" ht="13.5">
      <c r="A146" s="66" t="s">
        <v>36</v>
      </c>
      <c r="B146" s="99" t="s">
        <v>62</v>
      </c>
      <c r="C146" s="96">
        <f>SUM(-C143)</f>
        <v>906226</v>
      </c>
    </row>
    <row r="147" spans="1:3" s="78" customFormat="1" ht="13.5">
      <c r="A147" s="100"/>
      <c r="B147" s="101"/>
      <c r="C147" s="102"/>
    </row>
    <row r="148" spans="1:3" s="78" customFormat="1" ht="13.5">
      <c r="A148" s="103"/>
      <c r="B148" s="104"/>
      <c r="C148" s="77"/>
    </row>
    <row r="149" spans="1:3" s="70" customFormat="1" ht="13.5">
      <c r="A149" s="79" t="s">
        <v>108</v>
      </c>
      <c r="C149" s="80" t="s">
        <v>109</v>
      </c>
    </row>
    <row r="150" spans="1:3" s="70" customFormat="1" ht="12" customHeight="1">
      <c r="A150" s="79"/>
      <c r="C150" s="80"/>
    </row>
    <row r="151" spans="1:3" s="10" customFormat="1" ht="17.25" customHeight="1">
      <c r="A151" s="9" t="s">
        <v>145</v>
      </c>
      <c r="C151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33">
      <selection activeCell="B20" sqref="B20"/>
    </sheetView>
  </sheetViews>
  <sheetFormatPr defaultColWidth="8.8515625" defaultRowHeight="12.75"/>
  <cols>
    <col min="1" max="1" width="19.00390625" style="27" customWidth="1"/>
    <col min="2" max="2" width="107.28125" style="28" customWidth="1"/>
    <col min="3" max="3" width="15.421875" style="29" customWidth="1"/>
    <col min="4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124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105" t="s">
        <v>163</v>
      </c>
      <c r="C11" s="106"/>
    </row>
    <row r="12" spans="1:3" ht="63" customHeight="1">
      <c r="A12" s="38"/>
      <c r="B12" s="39" t="s">
        <v>144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107" t="s">
        <v>164</v>
      </c>
      <c r="C14" s="107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122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142</v>
      </c>
      <c r="C20" s="52"/>
    </row>
    <row r="21" spans="1:3" ht="15">
      <c r="A21" s="59"/>
      <c r="B21" s="58" t="s">
        <v>123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121</v>
      </c>
      <c r="C25" s="34" t="s">
        <v>112</v>
      </c>
    </row>
    <row r="26" spans="1:3" s="10" customFormat="1" ht="35.25" customHeight="1">
      <c r="A26" s="35" t="s">
        <v>105</v>
      </c>
      <c r="B26" s="36" t="s">
        <v>110</v>
      </c>
      <c r="C26" s="42" t="s">
        <v>111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109"/>
      <c r="B29" s="109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109" t="s">
        <v>125</v>
      </c>
      <c r="B31" s="109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B33" s="16" t="s">
        <v>128</v>
      </c>
      <c r="C33" s="14"/>
    </row>
    <row r="34" spans="1:3" s="16" customFormat="1" ht="15" customHeight="1">
      <c r="A34" s="15"/>
      <c r="B34" s="16" t="s">
        <v>127</v>
      </c>
      <c r="C34" s="14"/>
    </row>
    <row r="35" spans="1:3" s="16" customFormat="1" ht="15" customHeight="1">
      <c r="A35" s="15"/>
      <c r="B35" s="16" t="s">
        <v>129</v>
      </c>
      <c r="C35" s="14"/>
    </row>
    <row r="36" spans="1:3" s="16" customFormat="1" ht="15" customHeight="1">
      <c r="A36" s="15"/>
      <c r="B36" s="16" t="s">
        <v>148</v>
      </c>
      <c r="C36" s="14"/>
    </row>
    <row r="37" spans="1:3" s="16" customFormat="1" ht="15.75" customHeight="1">
      <c r="A37" s="15"/>
      <c r="B37" s="16" t="s">
        <v>146</v>
      </c>
      <c r="C37" s="14"/>
    </row>
    <row r="38" spans="1:3" s="16" customFormat="1" ht="15.75" customHeight="1">
      <c r="A38" s="15"/>
      <c r="B38" s="16" t="s">
        <v>147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78" customFormat="1" ht="21" customHeight="1">
      <c r="A67" s="75"/>
      <c r="B67" s="76" t="s">
        <v>72</v>
      </c>
      <c r="C67" s="77"/>
    </row>
    <row r="68" spans="1:3" s="70" customFormat="1" ht="18" customHeight="1">
      <c r="A68" s="79"/>
      <c r="B68" s="76"/>
      <c r="C68" s="80"/>
    </row>
    <row r="69" spans="1:3" s="78" customFormat="1" ht="39" customHeight="1">
      <c r="A69" s="81" t="s">
        <v>73</v>
      </c>
      <c r="B69" s="81" t="s">
        <v>74</v>
      </c>
      <c r="C69" s="82" t="s">
        <v>94</v>
      </c>
    </row>
    <row r="70" spans="1:3" s="78" customFormat="1" ht="12.75" customHeight="1">
      <c r="A70" s="83">
        <v>1</v>
      </c>
      <c r="B70" s="81">
        <v>2</v>
      </c>
      <c r="C70" s="84">
        <v>3</v>
      </c>
    </row>
    <row r="71" spans="1:3" s="88" customFormat="1" ht="13.5">
      <c r="A71" s="85" t="s">
        <v>95</v>
      </c>
      <c r="B71" s="86" t="s">
        <v>96</v>
      </c>
      <c r="C71" s="87">
        <f>SUM(C72,C79,C84)</f>
        <v>10788850</v>
      </c>
    </row>
    <row r="72" spans="1:3" s="90" customFormat="1" ht="13.5">
      <c r="A72" s="85" t="s">
        <v>5</v>
      </c>
      <c r="B72" s="89" t="s">
        <v>6</v>
      </c>
      <c r="C72" s="87">
        <f>SUM(C73,C77)</f>
        <v>5468850</v>
      </c>
    </row>
    <row r="73" spans="1:3" s="90" customFormat="1" ht="13.5">
      <c r="A73" s="85">
        <v>21100</v>
      </c>
      <c r="B73" s="89" t="s">
        <v>7</v>
      </c>
      <c r="C73" s="87">
        <f>SUM(C74:C75)</f>
        <v>5468850</v>
      </c>
    </row>
    <row r="74" spans="1:3" s="70" customFormat="1" ht="18" customHeight="1" hidden="1">
      <c r="A74" s="66">
        <v>21150</v>
      </c>
      <c r="B74" s="67" t="s">
        <v>61</v>
      </c>
      <c r="C74" s="68"/>
    </row>
    <row r="75" spans="1:3" s="70" customFormat="1" ht="27">
      <c r="A75" s="91" t="s">
        <v>49</v>
      </c>
      <c r="B75" s="67" t="s">
        <v>50</v>
      </c>
      <c r="C75" s="68">
        <f>SUM(C76)</f>
        <v>5468850</v>
      </c>
    </row>
    <row r="76" spans="1:3" s="70" customFormat="1" ht="27">
      <c r="A76" s="91" t="s">
        <v>51</v>
      </c>
      <c r="B76" s="67" t="s">
        <v>52</v>
      </c>
      <c r="C76" s="68">
        <f>3870000+709500+889350</f>
        <v>5468850</v>
      </c>
    </row>
    <row r="77" spans="1:3" s="94" customFormat="1" ht="13.5" hidden="1">
      <c r="A77" s="85">
        <v>21200</v>
      </c>
      <c r="B77" s="92" t="s">
        <v>64</v>
      </c>
      <c r="C77" s="93">
        <f>SUM(C78)</f>
        <v>0</v>
      </c>
    </row>
    <row r="78" spans="1:3" s="70" customFormat="1" ht="13.5" hidden="1">
      <c r="A78" s="66">
        <v>21210</v>
      </c>
      <c r="B78" s="67" t="s">
        <v>63</v>
      </c>
      <c r="C78" s="68"/>
    </row>
    <row r="79" spans="1:3" s="90" customFormat="1" ht="13.5" hidden="1">
      <c r="A79" s="85" t="s">
        <v>97</v>
      </c>
      <c r="B79" s="89" t="s">
        <v>98</v>
      </c>
      <c r="C79" s="87">
        <f>SUM(C80)</f>
        <v>0</v>
      </c>
    </row>
    <row r="80" spans="1:3" s="90" customFormat="1" ht="13.5" hidden="1">
      <c r="A80" s="85">
        <v>18000</v>
      </c>
      <c r="B80" s="89" t="s">
        <v>99</v>
      </c>
      <c r="C80" s="87">
        <f>SUM(C81)</f>
        <v>0</v>
      </c>
    </row>
    <row r="81" spans="1:3" s="70" customFormat="1" ht="13.5" hidden="1">
      <c r="A81" s="66">
        <v>18100</v>
      </c>
      <c r="B81" s="67" t="s">
        <v>100</v>
      </c>
      <c r="C81" s="68">
        <f>SUM(C82)</f>
        <v>0</v>
      </c>
    </row>
    <row r="82" spans="1:3" s="70" customFormat="1" ht="13.5" hidden="1">
      <c r="A82" s="91">
        <v>18130</v>
      </c>
      <c r="B82" s="67" t="s">
        <v>101</v>
      </c>
      <c r="C82" s="68">
        <f>SUM(C83)</f>
        <v>0</v>
      </c>
    </row>
    <row r="83" spans="1:3" s="70" customFormat="1" ht="14.25" customHeight="1" hidden="1">
      <c r="A83" s="91">
        <v>18132</v>
      </c>
      <c r="B83" s="67" t="s">
        <v>102</v>
      </c>
      <c r="C83" s="68"/>
    </row>
    <row r="84" spans="1:3" s="90" customFormat="1" ht="13.5">
      <c r="A84" s="85">
        <v>21700</v>
      </c>
      <c r="B84" s="89" t="s">
        <v>20</v>
      </c>
      <c r="C84" s="87">
        <f>SUM(C85:C86)</f>
        <v>5320000</v>
      </c>
    </row>
    <row r="85" spans="1:3" s="70" customFormat="1" ht="13.5">
      <c r="A85" s="66">
        <v>21710</v>
      </c>
      <c r="B85" s="66" t="s">
        <v>53</v>
      </c>
      <c r="C85" s="68">
        <f>1450000+3870000</f>
        <v>5320000</v>
      </c>
    </row>
    <row r="86" spans="1:3" s="70" customFormat="1" ht="13.5" hidden="1">
      <c r="A86" s="66">
        <v>21720</v>
      </c>
      <c r="B86" s="66" t="s">
        <v>65</v>
      </c>
      <c r="C86" s="68"/>
    </row>
    <row r="87" spans="1:3" s="90" customFormat="1" ht="13.5">
      <c r="A87" s="85" t="s">
        <v>21</v>
      </c>
      <c r="B87" s="72" t="s">
        <v>113</v>
      </c>
      <c r="C87" s="87">
        <f>SUM(C88,C142)</f>
        <v>11695076</v>
      </c>
    </row>
    <row r="88" spans="1:3" s="90" customFormat="1" ht="27">
      <c r="A88" s="85" t="s">
        <v>37</v>
      </c>
      <c r="B88" s="72" t="s">
        <v>11</v>
      </c>
      <c r="C88" s="87">
        <f>SUM(C89,C128,C134)</f>
        <v>10021726</v>
      </c>
    </row>
    <row r="89" spans="1:3" s="90" customFormat="1" ht="13.5">
      <c r="A89" s="85" t="s">
        <v>22</v>
      </c>
      <c r="B89" s="72" t="s">
        <v>12</v>
      </c>
      <c r="C89" s="87">
        <f>SUM(C90,C107)</f>
        <v>9312226</v>
      </c>
    </row>
    <row r="90" spans="1:3" s="70" customFormat="1" ht="13.5">
      <c r="A90" s="66" t="s">
        <v>149</v>
      </c>
      <c r="B90" s="92" t="s">
        <v>75</v>
      </c>
      <c r="C90" s="95">
        <f>SUM(C91+C101)</f>
        <v>114000</v>
      </c>
    </row>
    <row r="91" spans="1:3" s="70" customFormat="1" ht="13.5">
      <c r="A91" s="66" t="s">
        <v>150</v>
      </c>
      <c r="B91" s="67" t="s">
        <v>151</v>
      </c>
      <c r="C91" s="95">
        <f>SUM(C92+C95+C100)</f>
        <v>92000</v>
      </c>
    </row>
    <row r="92" spans="1:3" s="70" customFormat="1" ht="13.5">
      <c r="A92" s="66">
        <v>1110</v>
      </c>
      <c r="B92" s="67" t="s">
        <v>76</v>
      </c>
      <c r="C92" s="68">
        <f>SUM(C93:C94)</f>
        <v>74224</v>
      </c>
    </row>
    <row r="93" spans="1:3" s="70" customFormat="1" ht="13.5">
      <c r="A93" s="66">
        <v>1114</v>
      </c>
      <c r="B93" s="67" t="s">
        <v>77</v>
      </c>
      <c r="C93" s="68">
        <f>17548+38000</f>
        <v>55548</v>
      </c>
    </row>
    <row r="94" spans="1:3" s="70" customFormat="1" ht="13.5">
      <c r="A94" s="66">
        <v>1119</v>
      </c>
      <c r="B94" s="67" t="s">
        <v>78</v>
      </c>
      <c r="C94" s="68">
        <f>4676+14000</f>
        <v>18676</v>
      </c>
    </row>
    <row r="95" spans="1:3" s="70" customFormat="1" ht="13.5">
      <c r="A95" s="66">
        <v>1140</v>
      </c>
      <c r="B95" s="67" t="s">
        <v>157</v>
      </c>
      <c r="C95" s="68">
        <f>SUM(C96:C99)</f>
        <v>17776</v>
      </c>
    </row>
    <row r="96" spans="1:3" s="70" customFormat="1" ht="13.5">
      <c r="A96" s="66">
        <v>1142</v>
      </c>
      <c r="B96" s="67" t="s">
        <v>79</v>
      </c>
      <c r="C96" s="68">
        <f>1235</f>
        <v>1235</v>
      </c>
    </row>
    <row r="97" spans="1:3" s="70" customFormat="1" ht="13.5" hidden="1">
      <c r="A97" s="66">
        <v>1146</v>
      </c>
      <c r="B97" s="67" t="s">
        <v>114</v>
      </c>
      <c r="C97" s="68"/>
    </row>
    <row r="98" spans="1:3" s="70" customFormat="1" ht="13.5">
      <c r="A98" s="66">
        <v>1147</v>
      </c>
      <c r="B98" s="67" t="s">
        <v>80</v>
      </c>
      <c r="C98" s="68">
        <f>4541+10000</f>
        <v>14541</v>
      </c>
    </row>
    <row r="99" spans="1:3" s="70" customFormat="1" ht="13.5">
      <c r="A99" s="66">
        <v>1148</v>
      </c>
      <c r="B99" s="67" t="s">
        <v>158</v>
      </c>
      <c r="C99" s="68">
        <f>2000</f>
        <v>2000</v>
      </c>
    </row>
    <row r="100" spans="1:3" s="70" customFormat="1" ht="13.5" customHeight="1" hidden="1">
      <c r="A100" s="66">
        <v>1150</v>
      </c>
      <c r="B100" s="67" t="s">
        <v>81</v>
      </c>
      <c r="C100" s="68"/>
    </row>
    <row r="101" spans="1:3" s="70" customFormat="1" ht="15.75" customHeight="1">
      <c r="A101" s="85">
        <v>1200</v>
      </c>
      <c r="B101" s="67" t="s">
        <v>152</v>
      </c>
      <c r="C101" s="93">
        <f>SUM(C102+C103)</f>
        <v>22000</v>
      </c>
    </row>
    <row r="102" spans="1:3" s="70" customFormat="1" ht="13.5">
      <c r="A102" s="66">
        <v>1210</v>
      </c>
      <c r="B102" s="67" t="s">
        <v>82</v>
      </c>
      <c r="C102" s="68">
        <f>5928+12000</f>
        <v>17928</v>
      </c>
    </row>
    <row r="103" spans="1:3" s="70" customFormat="1" ht="14.25" customHeight="1">
      <c r="A103" s="66">
        <v>1220</v>
      </c>
      <c r="B103" s="67" t="s">
        <v>83</v>
      </c>
      <c r="C103" s="68">
        <f>SUM(C104:C106)</f>
        <v>4072</v>
      </c>
    </row>
    <row r="104" spans="1:3" s="70" customFormat="1" ht="27" hidden="1">
      <c r="A104" s="66">
        <v>1221</v>
      </c>
      <c r="B104" s="67" t="s">
        <v>84</v>
      </c>
      <c r="C104" s="68"/>
    </row>
    <row r="105" spans="1:3" s="70" customFormat="1" ht="13.5">
      <c r="A105" s="66">
        <v>1227</v>
      </c>
      <c r="B105" s="67" t="s">
        <v>85</v>
      </c>
      <c r="C105" s="68">
        <f>72+4000</f>
        <v>4072</v>
      </c>
    </row>
    <row r="106" spans="1:3" s="70" customFormat="1" ht="13.5" hidden="1">
      <c r="A106" s="66">
        <v>1228</v>
      </c>
      <c r="B106" s="67" t="s">
        <v>86</v>
      </c>
      <c r="C106" s="68"/>
    </row>
    <row r="107" spans="1:3" s="90" customFormat="1" ht="13.5">
      <c r="A107" s="85">
        <v>2000</v>
      </c>
      <c r="B107" s="72" t="s">
        <v>23</v>
      </c>
      <c r="C107" s="87">
        <f>SUM(C108,C115,C124)</f>
        <v>9198226</v>
      </c>
    </row>
    <row r="108" spans="1:3" s="78" customFormat="1" ht="17.25" customHeight="1">
      <c r="A108" s="85">
        <v>2100</v>
      </c>
      <c r="B108" s="72" t="s">
        <v>87</v>
      </c>
      <c r="C108" s="87">
        <f>SUM(C109,C112)</f>
        <v>39245</v>
      </c>
    </row>
    <row r="109" spans="1:3" s="78" customFormat="1" ht="13.5" hidden="1">
      <c r="A109" s="66">
        <v>2110</v>
      </c>
      <c r="B109" s="73" t="s">
        <v>88</v>
      </c>
      <c r="C109" s="96">
        <f>SUM(C110:C111)</f>
        <v>0</v>
      </c>
    </row>
    <row r="110" spans="1:3" s="78" customFormat="1" ht="13.5" hidden="1">
      <c r="A110" s="66">
        <v>2111</v>
      </c>
      <c r="B110" s="73" t="s">
        <v>89</v>
      </c>
      <c r="C110" s="96"/>
    </row>
    <row r="111" spans="1:3" s="78" customFormat="1" ht="13.5" hidden="1">
      <c r="A111" s="66">
        <v>2112</v>
      </c>
      <c r="B111" s="73" t="s">
        <v>90</v>
      </c>
      <c r="C111" s="96"/>
    </row>
    <row r="112" spans="1:3" s="78" customFormat="1" ht="13.5">
      <c r="A112" s="66">
        <v>2120</v>
      </c>
      <c r="B112" s="73" t="s">
        <v>159</v>
      </c>
      <c r="C112" s="96">
        <f>SUM(C113:C114)</f>
        <v>39245</v>
      </c>
    </row>
    <row r="113" spans="1:3" s="78" customFormat="1" ht="13.5">
      <c r="A113" s="66">
        <v>2121</v>
      </c>
      <c r="B113" s="73" t="s">
        <v>89</v>
      </c>
      <c r="C113" s="96">
        <f>680+6000</f>
        <v>6680</v>
      </c>
    </row>
    <row r="114" spans="1:3" s="78" customFormat="1" ht="13.5">
      <c r="A114" s="66">
        <v>2122</v>
      </c>
      <c r="B114" s="73" t="s">
        <v>160</v>
      </c>
      <c r="C114" s="96">
        <f>2565+30000</f>
        <v>32565</v>
      </c>
    </row>
    <row r="115" spans="1:3" s="78" customFormat="1" ht="13.5">
      <c r="A115" s="85">
        <v>2200</v>
      </c>
      <c r="B115" s="72" t="s">
        <v>24</v>
      </c>
      <c r="C115" s="87">
        <f>SUM(C116,C118,C122)</f>
        <v>9122981</v>
      </c>
    </row>
    <row r="116" spans="1:3" s="78" customFormat="1" ht="13.5">
      <c r="A116" s="66">
        <v>2210</v>
      </c>
      <c r="B116" s="73" t="s">
        <v>139</v>
      </c>
      <c r="C116" s="96">
        <f>SUM(C117)</f>
        <v>5000</v>
      </c>
    </row>
    <row r="117" spans="1:3" s="78" customFormat="1" ht="13.5">
      <c r="A117" s="66">
        <v>2219</v>
      </c>
      <c r="B117" s="73" t="s">
        <v>140</v>
      </c>
      <c r="C117" s="96">
        <f>5000</f>
        <v>5000</v>
      </c>
    </row>
    <row r="118" spans="1:3" s="78" customFormat="1" ht="13.5">
      <c r="A118" s="66">
        <v>2230</v>
      </c>
      <c r="B118" s="73" t="s">
        <v>66</v>
      </c>
      <c r="C118" s="96">
        <f>SUM(C119:C121)</f>
        <v>9117881</v>
      </c>
    </row>
    <row r="119" spans="1:3" s="78" customFormat="1" ht="13.5">
      <c r="A119" s="66">
        <v>2231</v>
      </c>
      <c r="B119" s="73" t="s">
        <v>166</v>
      </c>
      <c r="C119" s="96">
        <f>1000</f>
        <v>1000</v>
      </c>
    </row>
    <row r="120" spans="1:3" s="78" customFormat="1" ht="13.5">
      <c r="A120" s="66">
        <v>2235</v>
      </c>
      <c r="B120" s="73" t="s">
        <v>165</v>
      </c>
      <c r="C120" s="96">
        <f>470</f>
        <v>470</v>
      </c>
    </row>
    <row r="121" spans="1:3" s="78" customFormat="1" ht="13.5">
      <c r="A121" s="66">
        <v>2239</v>
      </c>
      <c r="B121" s="73" t="s">
        <v>67</v>
      </c>
      <c r="C121" s="96">
        <f>48816+3963410+1412285+3691900</f>
        <v>9116411</v>
      </c>
    </row>
    <row r="122" spans="1:3" s="78" customFormat="1" ht="13.5">
      <c r="A122" s="66">
        <v>2250</v>
      </c>
      <c r="B122" s="73" t="s">
        <v>167</v>
      </c>
      <c r="C122" s="96">
        <f>SUM(C123)</f>
        <v>100</v>
      </c>
    </row>
    <row r="123" spans="1:3" s="78" customFormat="1" ht="13.5">
      <c r="A123" s="66">
        <v>2259</v>
      </c>
      <c r="B123" s="73" t="s">
        <v>168</v>
      </c>
      <c r="C123" s="96">
        <v>100</v>
      </c>
    </row>
    <row r="124" spans="1:3" s="70" customFormat="1" ht="17.25" customHeight="1">
      <c r="A124" s="85" t="s">
        <v>91</v>
      </c>
      <c r="B124" s="72" t="s">
        <v>92</v>
      </c>
      <c r="C124" s="87">
        <f>SUM(C125)</f>
        <v>36000</v>
      </c>
    </row>
    <row r="125" spans="1:3" s="70" customFormat="1" ht="13.5">
      <c r="A125" s="66">
        <v>2310</v>
      </c>
      <c r="B125" s="67" t="s">
        <v>161</v>
      </c>
      <c r="C125" s="68">
        <f>SUM(C126:C127)</f>
        <v>36000</v>
      </c>
    </row>
    <row r="126" spans="1:3" s="70" customFormat="1" ht="13.5">
      <c r="A126" s="66">
        <v>2311</v>
      </c>
      <c r="B126" s="67" t="s">
        <v>93</v>
      </c>
      <c r="C126" s="68">
        <v>6000</v>
      </c>
    </row>
    <row r="127" spans="1:3" s="70" customFormat="1" ht="13.5">
      <c r="A127" s="66">
        <v>2312</v>
      </c>
      <c r="B127" s="67" t="s">
        <v>134</v>
      </c>
      <c r="C127" s="68">
        <v>30000</v>
      </c>
    </row>
    <row r="128" spans="1:3" s="90" customFormat="1" ht="14.25" customHeight="1">
      <c r="A128" s="97" t="s">
        <v>13</v>
      </c>
      <c r="B128" s="72" t="s">
        <v>14</v>
      </c>
      <c r="C128" s="87">
        <f>SUM(C129)</f>
        <v>709500</v>
      </c>
    </row>
    <row r="129" spans="1:3" s="90" customFormat="1" ht="14.25" customHeight="1">
      <c r="A129" s="85" t="s">
        <v>15</v>
      </c>
      <c r="B129" s="72" t="s">
        <v>25</v>
      </c>
      <c r="C129" s="87">
        <f>SUM(C130)</f>
        <v>709500</v>
      </c>
    </row>
    <row r="130" spans="1:3" s="90" customFormat="1" ht="13.5">
      <c r="A130" s="85" t="s">
        <v>26</v>
      </c>
      <c r="B130" s="72" t="s">
        <v>153</v>
      </c>
      <c r="C130" s="87">
        <f>SUM(C131)</f>
        <v>709500</v>
      </c>
    </row>
    <row r="131" spans="1:3" s="78" customFormat="1" ht="27">
      <c r="A131" s="66">
        <v>3290</v>
      </c>
      <c r="B131" s="73" t="s">
        <v>162</v>
      </c>
      <c r="C131" s="96">
        <f>SUM(C132:C133)</f>
        <v>709500</v>
      </c>
    </row>
    <row r="132" spans="1:3" s="78" customFormat="1" ht="30" customHeight="1" hidden="1">
      <c r="A132" s="66">
        <v>3292</v>
      </c>
      <c r="B132" s="73" t="s">
        <v>155</v>
      </c>
      <c r="C132" s="96"/>
    </row>
    <row r="133" spans="1:3" s="78" customFormat="1" ht="30" customHeight="1">
      <c r="A133" s="66">
        <v>3293</v>
      </c>
      <c r="B133" s="73" t="s">
        <v>156</v>
      </c>
      <c r="C133" s="96">
        <v>709500</v>
      </c>
    </row>
    <row r="134" spans="1:3" s="90" customFormat="1" ht="14.25" customHeight="1" hidden="1">
      <c r="A134" s="85">
        <v>7000</v>
      </c>
      <c r="B134" s="72" t="s">
        <v>40</v>
      </c>
      <c r="C134" s="87">
        <f>SUM(C135,C139)</f>
        <v>0</v>
      </c>
    </row>
    <row r="135" spans="1:3" s="90" customFormat="1" ht="14.25" customHeight="1" hidden="1">
      <c r="A135" s="85" t="s">
        <v>27</v>
      </c>
      <c r="B135" s="72" t="s">
        <v>45</v>
      </c>
      <c r="C135" s="87">
        <f>SUM(C136)</f>
        <v>0</v>
      </c>
    </row>
    <row r="136" spans="1:3" s="90" customFormat="1" ht="14.25" customHeight="1" hidden="1">
      <c r="A136" s="85">
        <v>7600</v>
      </c>
      <c r="B136" s="72" t="s">
        <v>57</v>
      </c>
      <c r="C136" s="87">
        <f>SUM(C137)</f>
        <v>0</v>
      </c>
    </row>
    <row r="137" spans="1:3" s="78" customFormat="1" ht="15" customHeight="1" hidden="1">
      <c r="A137" s="66">
        <v>7630</v>
      </c>
      <c r="B137" s="73" t="s">
        <v>56</v>
      </c>
      <c r="C137" s="96">
        <f>SUM(C138)</f>
        <v>0</v>
      </c>
    </row>
    <row r="138" spans="1:3" s="78" customFormat="1" ht="30" customHeight="1" hidden="1">
      <c r="A138" s="66">
        <v>7639</v>
      </c>
      <c r="B138" s="73" t="s">
        <v>59</v>
      </c>
      <c r="C138" s="96"/>
    </row>
    <row r="139" spans="1:3" s="90" customFormat="1" ht="14.25" customHeight="1" hidden="1">
      <c r="A139" s="85" t="s">
        <v>28</v>
      </c>
      <c r="B139" s="72" t="s">
        <v>29</v>
      </c>
      <c r="C139" s="87">
        <f>SUM(C140)</f>
        <v>0</v>
      </c>
    </row>
    <row r="140" spans="1:3" s="90" customFormat="1" ht="14.25" customHeight="1" hidden="1">
      <c r="A140" s="85" t="s">
        <v>30</v>
      </c>
      <c r="B140" s="72" t="s">
        <v>41</v>
      </c>
      <c r="C140" s="87">
        <f>SUM(C141)</f>
        <v>0</v>
      </c>
    </row>
    <row r="141" spans="1:3" s="78" customFormat="1" ht="49.5" customHeight="1" hidden="1">
      <c r="A141" s="66" t="s">
        <v>54</v>
      </c>
      <c r="B141" s="73" t="s">
        <v>55</v>
      </c>
      <c r="C141" s="96"/>
    </row>
    <row r="142" spans="1:3" s="90" customFormat="1" ht="14.25" customHeight="1">
      <c r="A142" s="85" t="s">
        <v>16</v>
      </c>
      <c r="B142" s="72" t="s">
        <v>31</v>
      </c>
      <c r="C142" s="87">
        <f>SUM(C143,C154)</f>
        <v>1673350</v>
      </c>
    </row>
    <row r="143" spans="1:3" s="90" customFormat="1" ht="14.25" customHeight="1">
      <c r="A143" s="85">
        <v>5000</v>
      </c>
      <c r="B143" s="72" t="s">
        <v>32</v>
      </c>
      <c r="C143" s="87">
        <f>SUM(C144,C147)</f>
        <v>20000</v>
      </c>
    </row>
    <row r="144" spans="1:3" s="90" customFormat="1" ht="14.25" customHeight="1">
      <c r="A144" s="85">
        <v>5100</v>
      </c>
      <c r="B144" s="72" t="s">
        <v>169</v>
      </c>
      <c r="C144" s="87">
        <f>SUM(C145)</f>
        <v>5000</v>
      </c>
    </row>
    <row r="145" spans="1:3" s="90" customFormat="1" ht="14.25" customHeight="1">
      <c r="A145" s="66">
        <v>5120</v>
      </c>
      <c r="B145" s="73" t="s">
        <v>170</v>
      </c>
      <c r="C145" s="96">
        <f>SUM(C146)</f>
        <v>5000</v>
      </c>
    </row>
    <row r="146" spans="1:3" s="90" customFormat="1" ht="14.25" customHeight="1">
      <c r="A146" s="66">
        <v>5121</v>
      </c>
      <c r="B146" s="73" t="s">
        <v>171</v>
      </c>
      <c r="C146" s="96">
        <v>5000</v>
      </c>
    </row>
    <row r="147" spans="1:3" s="90" customFormat="1" ht="14.25" customHeight="1">
      <c r="A147" s="85" t="s">
        <v>33</v>
      </c>
      <c r="B147" s="92" t="s">
        <v>34</v>
      </c>
      <c r="C147" s="87">
        <f>SUM(C148,C150,C153)</f>
        <v>15000</v>
      </c>
    </row>
    <row r="148" spans="1:3" s="70" customFormat="1" ht="15.75" customHeight="1" hidden="1">
      <c r="A148" s="66" t="s">
        <v>115</v>
      </c>
      <c r="B148" s="67" t="s">
        <v>116</v>
      </c>
      <c r="C148" s="68">
        <f>SUM(C149)</f>
        <v>0</v>
      </c>
    </row>
    <row r="149" spans="1:3" s="70" customFormat="1" ht="15.75" customHeight="1" hidden="1">
      <c r="A149" s="66" t="s">
        <v>117</v>
      </c>
      <c r="B149" s="67" t="s">
        <v>118</v>
      </c>
      <c r="C149" s="68"/>
    </row>
    <row r="150" spans="1:3" s="70" customFormat="1" ht="13.5">
      <c r="A150" s="66" t="s">
        <v>135</v>
      </c>
      <c r="B150" s="67" t="s">
        <v>136</v>
      </c>
      <c r="C150" s="68">
        <f>SUM(C151:C152)</f>
        <v>15000</v>
      </c>
    </row>
    <row r="151" spans="1:3" s="70" customFormat="1" ht="13.5">
      <c r="A151" s="66">
        <v>5232</v>
      </c>
      <c r="B151" s="67" t="s">
        <v>137</v>
      </c>
      <c r="C151" s="68">
        <v>7000</v>
      </c>
    </row>
    <row r="152" spans="1:3" s="70" customFormat="1" ht="13.5">
      <c r="A152" s="66">
        <v>5238</v>
      </c>
      <c r="B152" s="67" t="s">
        <v>138</v>
      </c>
      <c r="C152" s="68">
        <v>8000</v>
      </c>
    </row>
    <row r="153" spans="1:3" s="70" customFormat="1" ht="15.75" customHeight="1" hidden="1">
      <c r="A153" s="66" t="s">
        <v>119</v>
      </c>
      <c r="B153" s="67" t="s">
        <v>120</v>
      </c>
      <c r="C153" s="68"/>
    </row>
    <row r="154" spans="1:3" s="90" customFormat="1" ht="14.25" customHeight="1">
      <c r="A154" s="85">
        <v>9000</v>
      </c>
      <c r="B154" s="92" t="s">
        <v>42</v>
      </c>
      <c r="C154" s="87">
        <f>SUM(C155,C157)</f>
        <v>1653350</v>
      </c>
    </row>
    <row r="155" spans="1:3" s="90" customFormat="1" ht="14.25" customHeight="1">
      <c r="A155" s="85">
        <v>9500</v>
      </c>
      <c r="B155" s="72" t="s">
        <v>43</v>
      </c>
      <c r="C155" s="87">
        <f>SUM(C156)</f>
        <v>1653350</v>
      </c>
    </row>
    <row r="156" spans="1:3" s="78" customFormat="1" ht="27">
      <c r="A156" s="98">
        <v>9580</v>
      </c>
      <c r="B156" s="66" t="s">
        <v>44</v>
      </c>
      <c r="C156" s="96">
        <f>889350+764000</f>
        <v>1653350</v>
      </c>
    </row>
    <row r="157" spans="1:3" s="90" customFormat="1" ht="14.25" customHeight="1" hidden="1">
      <c r="A157" s="85" t="s">
        <v>35</v>
      </c>
      <c r="B157" s="92" t="s">
        <v>60</v>
      </c>
      <c r="C157" s="87">
        <f>SUM(C158)</f>
        <v>0</v>
      </c>
    </row>
    <row r="158" spans="1:3" s="78" customFormat="1" ht="45" customHeight="1" hidden="1">
      <c r="A158" s="66">
        <v>9610</v>
      </c>
      <c r="B158" s="67" t="s">
        <v>58</v>
      </c>
      <c r="C158" s="96"/>
    </row>
    <row r="159" spans="1:3" s="90" customFormat="1" ht="27">
      <c r="A159" s="85" t="s">
        <v>103</v>
      </c>
      <c r="B159" s="72" t="s">
        <v>17</v>
      </c>
      <c r="C159" s="87">
        <f>SUM(C71-C87)</f>
        <v>-906226</v>
      </c>
    </row>
    <row r="160" spans="1:3" s="78" customFormat="1" ht="13.5">
      <c r="A160" s="66" t="s">
        <v>9</v>
      </c>
      <c r="B160" s="99" t="s">
        <v>18</v>
      </c>
      <c r="C160" s="96">
        <f>SUM(C161)</f>
        <v>906226</v>
      </c>
    </row>
    <row r="161" spans="1:3" s="78" customFormat="1" ht="13.5">
      <c r="A161" s="66" t="s">
        <v>10</v>
      </c>
      <c r="B161" s="99" t="s">
        <v>19</v>
      </c>
      <c r="C161" s="96">
        <f>SUM(C162)</f>
        <v>906226</v>
      </c>
    </row>
    <row r="162" spans="1:3" s="78" customFormat="1" ht="13.5">
      <c r="A162" s="66" t="s">
        <v>36</v>
      </c>
      <c r="B162" s="99" t="s">
        <v>62</v>
      </c>
      <c r="C162" s="96">
        <f>SUM(-C159)</f>
        <v>906226</v>
      </c>
    </row>
    <row r="163" spans="1:3" s="78" customFormat="1" ht="13.5">
      <c r="A163" s="100"/>
      <c r="B163" s="101"/>
      <c r="C163" s="102"/>
    </row>
    <row r="164" spans="1:3" s="78" customFormat="1" ht="13.5">
      <c r="A164" s="103"/>
      <c r="B164" s="104"/>
      <c r="C164" s="77"/>
    </row>
    <row r="165" spans="1:3" s="70" customFormat="1" ht="13.5">
      <c r="A165" s="79" t="s">
        <v>108</v>
      </c>
      <c r="C165" s="80" t="s">
        <v>109</v>
      </c>
    </row>
    <row r="166" spans="1:3" s="70" customFormat="1" ht="12" customHeight="1">
      <c r="A166" s="79"/>
      <c r="C166" s="80"/>
    </row>
    <row r="167" spans="1:3" s="10" customFormat="1" ht="17.25" customHeight="1">
      <c r="A167" s="9" t="s">
        <v>164</v>
      </c>
      <c r="C167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90">
      <selection activeCell="B178" sqref="B178"/>
    </sheetView>
  </sheetViews>
  <sheetFormatPr defaultColWidth="8.8515625" defaultRowHeight="12.75"/>
  <cols>
    <col min="1" max="1" width="19.00390625" style="27" customWidth="1"/>
    <col min="2" max="2" width="107.28125" style="28" customWidth="1"/>
    <col min="3" max="3" width="15.421875" style="29" customWidth="1"/>
    <col min="4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124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105" t="s">
        <v>163</v>
      </c>
      <c r="C11" s="106"/>
    </row>
    <row r="12" spans="1:3" ht="63" customHeight="1">
      <c r="A12" s="38"/>
      <c r="B12" s="39" t="s">
        <v>144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107" t="s">
        <v>172</v>
      </c>
      <c r="C14" s="107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122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142</v>
      </c>
      <c r="C20" s="52"/>
    </row>
    <row r="21" spans="1:3" ht="15">
      <c r="A21" s="59"/>
      <c r="B21" s="58" t="s">
        <v>123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121</v>
      </c>
      <c r="C25" s="34" t="s">
        <v>112</v>
      </c>
    </row>
    <row r="26" spans="1:3" s="10" customFormat="1" ht="35.25" customHeight="1">
      <c r="A26" s="35" t="s">
        <v>105</v>
      </c>
      <c r="B26" s="36" t="s">
        <v>110</v>
      </c>
      <c r="C26" s="42" t="s">
        <v>111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109"/>
      <c r="B29" s="109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109" t="s">
        <v>125</v>
      </c>
      <c r="B31" s="109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B33" s="16" t="s">
        <v>128</v>
      </c>
      <c r="C33" s="14"/>
    </row>
    <row r="34" spans="1:3" s="16" customFormat="1" ht="15" customHeight="1">
      <c r="A34" s="15"/>
      <c r="B34" s="16" t="s">
        <v>127</v>
      </c>
      <c r="C34" s="14"/>
    </row>
    <row r="35" spans="1:3" s="16" customFormat="1" ht="15" customHeight="1">
      <c r="A35" s="15"/>
      <c r="B35" s="16" t="s">
        <v>129</v>
      </c>
      <c r="C35" s="14"/>
    </row>
    <row r="36" spans="1:3" s="16" customFormat="1" ht="15" customHeight="1">
      <c r="A36" s="15"/>
      <c r="B36" s="16" t="s">
        <v>148</v>
      </c>
      <c r="C36" s="14"/>
    </row>
    <row r="37" spans="1:3" s="16" customFormat="1" ht="15.75" customHeight="1">
      <c r="A37" s="15"/>
      <c r="B37" s="16" t="s">
        <v>146</v>
      </c>
      <c r="C37" s="14"/>
    </row>
    <row r="38" spans="1:3" s="16" customFormat="1" ht="15.75" customHeight="1">
      <c r="A38" s="15"/>
      <c r="B38" s="16" t="s">
        <v>147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78" customFormat="1" ht="21.75" customHeight="1">
      <c r="A67" s="75"/>
      <c r="B67" s="76" t="s">
        <v>72</v>
      </c>
      <c r="C67" s="77"/>
    </row>
    <row r="68" spans="1:3" s="70" customFormat="1" ht="9" customHeight="1">
      <c r="A68" s="79"/>
      <c r="B68" s="76"/>
      <c r="C68" s="80"/>
    </row>
    <row r="69" spans="1:3" s="78" customFormat="1" ht="39" customHeight="1">
      <c r="A69" s="81" t="s">
        <v>73</v>
      </c>
      <c r="B69" s="81" t="s">
        <v>74</v>
      </c>
      <c r="C69" s="82" t="s">
        <v>94</v>
      </c>
    </row>
    <row r="70" spans="1:3" s="78" customFormat="1" ht="12.75" customHeight="1">
      <c r="A70" s="83">
        <v>1</v>
      </c>
      <c r="B70" s="81">
        <v>2</v>
      </c>
      <c r="C70" s="84">
        <v>3</v>
      </c>
    </row>
    <row r="71" spans="1:3" s="88" customFormat="1" ht="13.5">
      <c r="A71" s="85" t="s">
        <v>95</v>
      </c>
      <c r="B71" s="86" t="s">
        <v>96</v>
      </c>
      <c r="C71" s="87">
        <f>SUM(C72,C79,C84)</f>
        <v>10788850</v>
      </c>
    </row>
    <row r="72" spans="1:3" s="90" customFormat="1" ht="13.5">
      <c r="A72" s="85" t="s">
        <v>5</v>
      </c>
      <c r="B72" s="89" t="s">
        <v>6</v>
      </c>
      <c r="C72" s="87">
        <f>SUM(C73,C77)</f>
        <v>5468850</v>
      </c>
    </row>
    <row r="73" spans="1:3" s="90" customFormat="1" ht="13.5">
      <c r="A73" s="85">
        <v>21100</v>
      </c>
      <c r="B73" s="89" t="s">
        <v>7</v>
      </c>
      <c r="C73" s="87">
        <f>SUM(C74:C75)</f>
        <v>5468850</v>
      </c>
    </row>
    <row r="74" spans="1:3" s="70" customFormat="1" ht="18" customHeight="1" hidden="1">
      <c r="A74" s="66">
        <v>21150</v>
      </c>
      <c r="B74" s="67" t="s">
        <v>61</v>
      </c>
      <c r="C74" s="68"/>
    </row>
    <row r="75" spans="1:3" s="70" customFormat="1" ht="27">
      <c r="A75" s="91" t="s">
        <v>49</v>
      </c>
      <c r="B75" s="67" t="s">
        <v>50</v>
      </c>
      <c r="C75" s="68">
        <f>SUM(C76)</f>
        <v>5468850</v>
      </c>
    </row>
    <row r="76" spans="1:3" s="70" customFormat="1" ht="27">
      <c r="A76" s="91" t="s">
        <v>51</v>
      </c>
      <c r="B76" s="67" t="s">
        <v>52</v>
      </c>
      <c r="C76" s="68">
        <f>3870000+709500+889350</f>
        <v>5468850</v>
      </c>
    </row>
    <row r="77" spans="1:3" s="94" customFormat="1" ht="13.5" hidden="1">
      <c r="A77" s="85">
        <v>21200</v>
      </c>
      <c r="B77" s="92" t="s">
        <v>64</v>
      </c>
      <c r="C77" s="93">
        <f>SUM(C78)</f>
        <v>0</v>
      </c>
    </row>
    <row r="78" spans="1:3" s="70" customFormat="1" ht="13.5" hidden="1">
      <c r="A78" s="66">
        <v>21210</v>
      </c>
      <c r="B78" s="67" t="s">
        <v>63</v>
      </c>
      <c r="C78" s="68"/>
    </row>
    <row r="79" spans="1:3" s="90" customFormat="1" ht="13.5" hidden="1">
      <c r="A79" s="85" t="s">
        <v>97</v>
      </c>
      <c r="B79" s="89" t="s">
        <v>98</v>
      </c>
      <c r="C79" s="87">
        <f>SUM(C80)</f>
        <v>0</v>
      </c>
    </row>
    <row r="80" spans="1:3" s="90" customFormat="1" ht="13.5" hidden="1">
      <c r="A80" s="85">
        <v>18000</v>
      </c>
      <c r="B80" s="89" t="s">
        <v>99</v>
      </c>
      <c r="C80" s="87">
        <f>SUM(C81)</f>
        <v>0</v>
      </c>
    </row>
    <row r="81" spans="1:3" s="70" customFormat="1" ht="13.5" hidden="1">
      <c r="A81" s="66">
        <v>18100</v>
      </c>
      <c r="B81" s="67" t="s">
        <v>100</v>
      </c>
      <c r="C81" s="68">
        <f>SUM(C82)</f>
        <v>0</v>
      </c>
    </row>
    <row r="82" spans="1:3" s="70" customFormat="1" ht="13.5" hidden="1">
      <c r="A82" s="91">
        <v>18130</v>
      </c>
      <c r="B82" s="67" t="s">
        <v>101</v>
      </c>
      <c r="C82" s="68">
        <f>SUM(C83)</f>
        <v>0</v>
      </c>
    </row>
    <row r="83" spans="1:3" s="70" customFormat="1" ht="14.25" customHeight="1" hidden="1">
      <c r="A83" s="91">
        <v>18132</v>
      </c>
      <c r="B83" s="67" t="s">
        <v>102</v>
      </c>
      <c r="C83" s="68"/>
    </row>
    <row r="84" spans="1:3" s="90" customFormat="1" ht="13.5">
      <c r="A84" s="85">
        <v>21700</v>
      </c>
      <c r="B84" s="89" t="s">
        <v>20</v>
      </c>
      <c r="C84" s="87">
        <f>SUM(C85:C86)</f>
        <v>5320000</v>
      </c>
    </row>
    <row r="85" spans="1:3" s="70" customFormat="1" ht="13.5">
      <c r="A85" s="66">
        <v>21710</v>
      </c>
      <c r="B85" s="66" t="s">
        <v>53</v>
      </c>
      <c r="C85" s="68">
        <f>1450000+3870000</f>
        <v>5320000</v>
      </c>
    </row>
    <row r="86" spans="1:3" s="70" customFormat="1" ht="13.5" hidden="1">
      <c r="A86" s="66">
        <v>21720</v>
      </c>
      <c r="B86" s="66" t="s">
        <v>65</v>
      </c>
      <c r="C86" s="68"/>
    </row>
    <row r="87" spans="1:3" s="90" customFormat="1" ht="13.5">
      <c r="A87" s="85" t="s">
        <v>21</v>
      </c>
      <c r="B87" s="72" t="s">
        <v>113</v>
      </c>
      <c r="C87" s="87">
        <f>SUM(C88,C142)</f>
        <v>11695076</v>
      </c>
    </row>
    <row r="88" spans="1:3" s="90" customFormat="1" ht="27">
      <c r="A88" s="85" t="s">
        <v>37</v>
      </c>
      <c r="B88" s="72" t="s">
        <v>11</v>
      </c>
      <c r="C88" s="87">
        <f>SUM(C89,C128,C134)</f>
        <v>10911076</v>
      </c>
    </row>
    <row r="89" spans="1:3" s="90" customFormat="1" ht="13.5">
      <c r="A89" s="85" t="s">
        <v>22</v>
      </c>
      <c r="B89" s="72" t="s">
        <v>12</v>
      </c>
      <c r="C89" s="87">
        <f>SUM(C90,C107)</f>
        <v>9312226</v>
      </c>
    </row>
    <row r="90" spans="1:3" s="70" customFormat="1" ht="13.5">
      <c r="A90" s="66" t="s">
        <v>149</v>
      </c>
      <c r="B90" s="92" t="s">
        <v>75</v>
      </c>
      <c r="C90" s="95">
        <f>SUM(C91+C101)</f>
        <v>114000</v>
      </c>
    </row>
    <row r="91" spans="1:3" s="70" customFormat="1" ht="13.5">
      <c r="A91" s="66" t="s">
        <v>150</v>
      </c>
      <c r="B91" s="67" t="s">
        <v>151</v>
      </c>
      <c r="C91" s="95">
        <f>SUM(C92+C95+C100)</f>
        <v>92000</v>
      </c>
    </row>
    <row r="92" spans="1:3" s="70" customFormat="1" ht="13.5">
      <c r="A92" s="66">
        <v>1110</v>
      </c>
      <c r="B92" s="67" t="s">
        <v>76</v>
      </c>
      <c r="C92" s="68">
        <f>SUM(C93:C94)</f>
        <v>74224</v>
      </c>
    </row>
    <row r="93" spans="1:3" s="70" customFormat="1" ht="13.5">
      <c r="A93" s="66">
        <v>1114</v>
      </c>
      <c r="B93" s="67" t="s">
        <v>77</v>
      </c>
      <c r="C93" s="68">
        <f>17548+38000</f>
        <v>55548</v>
      </c>
    </row>
    <row r="94" spans="1:3" s="70" customFormat="1" ht="13.5">
      <c r="A94" s="66">
        <v>1119</v>
      </c>
      <c r="B94" s="67" t="s">
        <v>78</v>
      </c>
      <c r="C94" s="68">
        <f>4676+14000</f>
        <v>18676</v>
      </c>
    </row>
    <row r="95" spans="1:3" s="70" customFormat="1" ht="13.5">
      <c r="A95" s="66">
        <v>1140</v>
      </c>
      <c r="B95" s="67" t="s">
        <v>157</v>
      </c>
      <c r="C95" s="68">
        <f>SUM(C96:C99)</f>
        <v>17776</v>
      </c>
    </row>
    <row r="96" spans="1:3" s="70" customFormat="1" ht="13.5">
      <c r="A96" s="66">
        <v>1142</v>
      </c>
      <c r="B96" s="67" t="s">
        <v>79</v>
      </c>
      <c r="C96" s="68">
        <f>1235</f>
        <v>1235</v>
      </c>
    </row>
    <row r="97" spans="1:3" s="70" customFormat="1" ht="13.5" hidden="1">
      <c r="A97" s="66">
        <v>1146</v>
      </c>
      <c r="B97" s="67" t="s">
        <v>114</v>
      </c>
      <c r="C97" s="68"/>
    </row>
    <row r="98" spans="1:3" s="70" customFormat="1" ht="13.5">
      <c r="A98" s="66">
        <v>1147</v>
      </c>
      <c r="B98" s="67" t="s">
        <v>80</v>
      </c>
      <c r="C98" s="68">
        <f>4541+10000</f>
        <v>14541</v>
      </c>
    </row>
    <row r="99" spans="1:3" s="70" customFormat="1" ht="13.5">
      <c r="A99" s="66">
        <v>1148</v>
      </c>
      <c r="B99" s="67" t="s">
        <v>158</v>
      </c>
      <c r="C99" s="68">
        <f>2000</f>
        <v>2000</v>
      </c>
    </row>
    <row r="100" spans="1:3" s="70" customFormat="1" ht="13.5" customHeight="1" hidden="1">
      <c r="A100" s="66">
        <v>1150</v>
      </c>
      <c r="B100" s="67" t="s">
        <v>81</v>
      </c>
      <c r="C100" s="68"/>
    </row>
    <row r="101" spans="1:3" s="70" customFormat="1" ht="15.75" customHeight="1">
      <c r="A101" s="85">
        <v>1200</v>
      </c>
      <c r="B101" s="67" t="s">
        <v>152</v>
      </c>
      <c r="C101" s="93">
        <f>SUM(C102+C103)</f>
        <v>22000</v>
      </c>
    </row>
    <row r="102" spans="1:3" s="70" customFormat="1" ht="13.5">
      <c r="A102" s="66">
        <v>1210</v>
      </c>
      <c r="B102" s="67" t="s">
        <v>82</v>
      </c>
      <c r="C102" s="68">
        <f>5928+12000</f>
        <v>17928</v>
      </c>
    </row>
    <row r="103" spans="1:3" s="70" customFormat="1" ht="14.25" customHeight="1">
      <c r="A103" s="66">
        <v>1220</v>
      </c>
      <c r="B103" s="67" t="s">
        <v>83</v>
      </c>
      <c r="C103" s="68">
        <f>SUM(C104:C106)</f>
        <v>4072</v>
      </c>
    </row>
    <row r="104" spans="1:3" s="70" customFormat="1" ht="27" hidden="1">
      <c r="A104" s="66">
        <v>1221</v>
      </c>
      <c r="B104" s="67" t="s">
        <v>84</v>
      </c>
      <c r="C104" s="68"/>
    </row>
    <row r="105" spans="1:3" s="70" customFormat="1" ht="13.5">
      <c r="A105" s="66">
        <v>1227</v>
      </c>
      <c r="B105" s="67" t="s">
        <v>85</v>
      </c>
      <c r="C105" s="68">
        <f>72+4000</f>
        <v>4072</v>
      </c>
    </row>
    <row r="106" spans="1:3" s="70" customFormat="1" ht="13.5" hidden="1">
      <c r="A106" s="66">
        <v>1228</v>
      </c>
      <c r="B106" s="67" t="s">
        <v>86</v>
      </c>
      <c r="C106" s="68"/>
    </row>
    <row r="107" spans="1:3" s="90" customFormat="1" ht="13.5">
      <c r="A107" s="85">
        <v>2000</v>
      </c>
      <c r="B107" s="72" t="s">
        <v>23</v>
      </c>
      <c r="C107" s="87">
        <f>SUM(C108,C115,C124)</f>
        <v>9198226</v>
      </c>
    </row>
    <row r="108" spans="1:3" s="78" customFormat="1" ht="17.25" customHeight="1">
      <c r="A108" s="85">
        <v>2100</v>
      </c>
      <c r="B108" s="72" t="s">
        <v>87</v>
      </c>
      <c r="C108" s="87">
        <f>SUM(C109,C112)</f>
        <v>39245</v>
      </c>
    </row>
    <row r="109" spans="1:3" s="78" customFormat="1" ht="13.5" hidden="1">
      <c r="A109" s="66">
        <v>2110</v>
      </c>
      <c r="B109" s="73" t="s">
        <v>88</v>
      </c>
      <c r="C109" s="96">
        <f>SUM(C110:C111)</f>
        <v>0</v>
      </c>
    </row>
    <row r="110" spans="1:3" s="78" customFormat="1" ht="13.5" hidden="1">
      <c r="A110" s="66">
        <v>2111</v>
      </c>
      <c r="B110" s="73" t="s">
        <v>89</v>
      </c>
      <c r="C110" s="96"/>
    </row>
    <row r="111" spans="1:3" s="78" customFormat="1" ht="13.5" hidden="1">
      <c r="A111" s="66">
        <v>2112</v>
      </c>
      <c r="B111" s="73" t="s">
        <v>90</v>
      </c>
      <c r="C111" s="96"/>
    </row>
    <row r="112" spans="1:3" s="78" customFormat="1" ht="13.5">
      <c r="A112" s="66">
        <v>2120</v>
      </c>
      <c r="B112" s="73" t="s">
        <v>159</v>
      </c>
      <c r="C112" s="96">
        <f>SUM(C113:C114)</f>
        <v>39245</v>
      </c>
    </row>
    <row r="113" spans="1:3" s="78" customFormat="1" ht="13.5">
      <c r="A113" s="66">
        <v>2121</v>
      </c>
      <c r="B113" s="73" t="s">
        <v>89</v>
      </c>
      <c r="C113" s="96">
        <f>680+6000</f>
        <v>6680</v>
      </c>
    </row>
    <row r="114" spans="1:3" s="78" customFormat="1" ht="13.5">
      <c r="A114" s="66">
        <v>2122</v>
      </c>
      <c r="B114" s="73" t="s">
        <v>160</v>
      </c>
      <c r="C114" s="96">
        <f>2565+30000</f>
        <v>32565</v>
      </c>
    </row>
    <row r="115" spans="1:3" s="78" customFormat="1" ht="13.5">
      <c r="A115" s="85">
        <v>2200</v>
      </c>
      <c r="B115" s="72" t="s">
        <v>24</v>
      </c>
      <c r="C115" s="87">
        <f>SUM(C116,C118,C122)</f>
        <v>9122981</v>
      </c>
    </row>
    <row r="116" spans="1:3" s="78" customFormat="1" ht="13.5">
      <c r="A116" s="66">
        <v>2210</v>
      </c>
      <c r="B116" s="73" t="s">
        <v>139</v>
      </c>
      <c r="C116" s="96">
        <f>SUM(C117)</f>
        <v>5000</v>
      </c>
    </row>
    <row r="117" spans="1:3" s="78" customFormat="1" ht="13.5">
      <c r="A117" s="66">
        <v>2219</v>
      </c>
      <c r="B117" s="73" t="s">
        <v>140</v>
      </c>
      <c r="C117" s="96">
        <f>5000</f>
        <v>5000</v>
      </c>
    </row>
    <row r="118" spans="1:3" s="78" customFormat="1" ht="13.5">
      <c r="A118" s="66">
        <v>2230</v>
      </c>
      <c r="B118" s="73" t="s">
        <v>66</v>
      </c>
      <c r="C118" s="96">
        <f>SUM(C119:C121)</f>
        <v>9117881</v>
      </c>
    </row>
    <row r="119" spans="1:3" s="78" customFormat="1" ht="13.5">
      <c r="A119" s="66">
        <v>2231</v>
      </c>
      <c r="B119" s="73" t="s">
        <v>166</v>
      </c>
      <c r="C119" s="96">
        <f>1000</f>
        <v>1000</v>
      </c>
    </row>
    <row r="120" spans="1:3" s="78" customFormat="1" ht="13.5">
      <c r="A120" s="66">
        <v>2235</v>
      </c>
      <c r="B120" s="73" t="s">
        <v>165</v>
      </c>
      <c r="C120" s="96">
        <f>470</f>
        <v>470</v>
      </c>
    </row>
    <row r="121" spans="1:3" s="78" customFormat="1" ht="13.5">
      <c r="A121" s="66">
        <v>2239</v>
      </c>
      <c r="B121" s="73" t="s">
        <v>67</v>
      </c>
      <c r="C121" s="96">
        <f>48816+3963410+1412285+3691900</f>
        <v>9116411</v>
      </c>
    </row>
    <row r="122" spans="1:3" s="78" customFormat="1" ht="13.5">
      <c r="A122" s="66">
        <v>2250</v>
      </c>
      <c r="B122" s="73" t="s">
        <v>167</v>
      </c>
      <c r="C122" s="96">
        <f>SUM(C123)</f>
        <v>100</v>
      </c>
    </row>
    <row r="123" spans="1:3" s="78" customFormat="1" ht="13.5">
      <c r="A123" s="66">
        <v>2259</v>
      </c>
      <c r="B123" s="73" t="s">
        <v>168</v>
      </c>
      <c r="C123" s="96">
        <v>100</v>
      </c>
    </row>
    <row r="124" spans="1:3" s="70" customFormat="1" ht="17.25" customHeight="1">
      <c r="A124" s="85" t="s">
        <v>91</v>
      </c>
      <c r="B124" s="72" t="s">
        <v>92</v>
      </c>
      <c r="C124" s="87">
        <f>SUM(C125)</f>
        <v>36000</v>
      </c>
    </row>
    <row r="125" spans="1:3" s="70" customFormat="1" ht="13.5">
      <c r="A125" s="66">
        <v>2310</v>
      </c>
      <c r="B125" s="67" t="s">
        <v>161</v>
      </c>
      <c r="C125" s="68">
        <f>SUM(C126:C127)</f>
        <v>36000</v>
      </c>
    </row>
    <row r="126" spans="1:3" s="70" customFormat="1" ht="13.5">
      <c r="A126" s="66">
        <v>2311</v>
      </c>
      <c r="B126" s="67" t="s">
        <v>93</v>
      </c>
      <c r="C126" s="68">
        <v>6000</v>
      </c>
    </row>
    <row r="127" spans="1:3" s="70" customFormat="1" ht="13.5">
      <c r="A127" s="66">
        <v>2312</v>
      </c>
      <c r="B127" s="67" t="s">
        <v>134</v>
      </c>
      <c r="C127" s="68">
        <v>30000</v>
      </c>
    </row>
    <row r="128" spans="1:3" s="90" customFormat="1" ht="14.25" customHeight="1">
      <c r="A128" s="97" t="s">
        <v>13</v>
      </c>
      <c r="B128" s="72" t="s">
        <v>14</v>
      </c>
      <c r="C128" s="87">
        <f>SUM(C129)</f>
        <v>709500</v>
      </c>
    </row>
    <row r="129" spans="1:3" s="90" customFormat="1" ht="14.25" customHeight="1">
      <c r="A129" s="85" t="s">
        <v>15</v>
      </c>
      <c r="B129" s="72" t="s">
        <v>25</v>
      </c>
      <c r="C129" s="87">
        <f>SUM(C130)</f>
        <v>709500</v>
      </c>
    </row>
    <row r="130" spans="1:3" s="90" customFormat="1" ht="13.5">
      <c r="A130" s="85" t="s">
        <v>26</v>
      </c>
      <c r="B130" s="72" t="s">
        <v>153</v>
      </c>
      <c r="C130" s="87">
        <f>SUM(C131)</f>
        <v>709500</v>
      </c>
    </row>
    <row r="131" spans="1:3" s="78" customFormat="1" ht="27">
      <c r="A131" s="66">
        <v>3290</v>
      </c>
      <c r="B131" s="73" t="s">
        <v>162</v>
      </c>
      <c r="C131" s="96">
        <f>SUM(C132:C133)</f>
        <v>709500</v>
      </c>
    </row>
    <row r="132" spans="1:3" s="78" customFormat="1" ht="30" customHeight="1" hidden="1">
      <c r="A132" s="66">
        <v>3292</v>
      </c>
      <c r="B132" s="73" t="s">
        <v>155</v>
      </c>
      <c r="C132" s="96"/>
    </row>
    <row r="133" spans="1:3" s="78" customFormat="1" ht="30" customHeight="1">
      <c r="A133" s="66">
        <v>3293</v>
      </c>
      <c r="B133" s="73" t="s">
        <v>156</v>
      </c>
      <c r="C133" s="96">
        <v>709500</v>
      </c>
    </row>
    <row r="134" spans="1:3" s="90" customFormat="1" ht="14.25" customHeight="1">
      <c r="A134" s="85">
        <v>7000</v>
      </c>
      <c r="B134" s="72" t="s">
        <v>40</v>
      </c>
      <c r="C134" s="87">
        <f>SUM(C135,C139)</f>
        <v>889350</v>
      </c>
    </row>
    <row r="135" spans="1:3" s="90" customFormat="1" ht="14.25" customHeight="1">
      <c r="A135" s="85" t="s">
        <v>27</v>
      </c>
      <c r="B135" s="72" t="s">
        <v>45</v>
      </c>
      <c r="C135" s="87">
        <f>SUM(C136)</f>
        <v>889350</v>
      </c>
    </row>
    <row r="136" spans="1:3" s="90" customFormat="1" ht="14.25" customHeight="1">
      <c r="A136" s="85">
        <v>7600</v>
      </c>
      <c r="B136" s="72" t="s">
        <v>57</v>
      </c>
      <c r="C136" s="87">
        <f>SUM(C137)</f>
        <v>889350</v>
      </c>
    </row>
    <row r="137" spans="1:3" s="78" customFormat="1" ht="15" customHeight="1">
      <c r="A137" s="66">
        <v>7630</v>
      </c>
      <c r="B137" s="73" t="s">
        <v>56</v>
      </c>
      <c r="C137" s="96">
        <f>SUM(C138)</f>
        <v>889350</v>
      </c>
    </row>
    <row r="138" spans="1:3" s="78" customFormat="1" ht="15" customHeight="1">
      <c r="A138" s="66">
        <v>7639</v>
      </c>
      <c r="B138" s="73" t="s">
        <v>59</v>
      </c>
      <c r="C138" s="96">
        <v>889350</v>
      </c>
    </row>
    <row r="139" spans="1:3" s="90" customFormat="1" ht="14.25" customHeight="1" hidden="1">
      <c r="A139" s="85" t="s">
        <v>28</v>
      </c>
      <c r="B139" s="72" t="s">
        <v>29</v>
      </c>
      <c r="C139" s="87">
        <f>SUM(C140)</f>
        <v>0</v>
      </c>
    </row>
    <row r="140" spans="1:3" s="90" customFormat="1" ht="14.25" customHeight="1" hidden="1">
      <c r="A140" s="85" t="s">
        <v>30</v>
      </c>
      <c r="B140" s="72" t="s">
        <v>41</v>
      </c>
      <c r="C140" s="87">
        <f>SUM(C141)</f>
        <v>0</v>
      </c>
    </row>
    <row r="141" spans="1:3" s="78" customFormat="1" ht="49.5" customHeight="1" hidden="1">
      <c r="A141" s="66" t="s">
        <v>54</v>
      </c>
      <c r="B141" s="73" t="s">
        <v>55</v>
      </c>
      <c r="C141" s="96"/>
    </row>
    <row r="142" spans="1:3" s="90" customFormat="1" ht="14.25" customHeight="1">
      <c r="A142" s="85" t="s">
        <v>16</v>
      </c>
      <c r="B142" s="72" t="s">
        <v>31</v>
      </c>
      <c r="C142" s="87">
        <f>SUM(C143,C154)</f>
        <v>784000</v>
      </c>
    </row>
    <row r="143" spans="1:3" s="90" customFormat="1" ht="14.25" customHeight="1">
      <c r="A143" s="85">
        <v>5000</v>
      </c>
      <c r="B143" s="72" t="s">
        <v>32</v>
      </c>
      <c r="C143" s="87">
        <f>SUM(C144,C147)</f>
        <v>20000</v>
      </c>
    </row>
    <row r="144" spans="1:3" s="90" customFormat="1" ht="14.25" customHeight="1">
      <c r="A144" s="85">
        <v>5100</v>
      </c>
      <c r="B144" s="72" t="s">
        <v>169</v>
      </c>
      <c r="C144" s="87">
        <f>SUM(C145)</f>
        <v>5000</v>
      </c>
    </row>
    <row r="145" spans="1:3" s="90" customFormat="1" ht="14.25" customHeight="1">
      <c r="A145" s="66">
        <v>5120</v>
      </c>
      <c r="B145" s="73" t="s">
        <v>170</v>
      </c>
      <c r="C145" s="96">
        <f>SUM(C146)</f>
        <v>5000</v>
      </c>
    </row>
    <row r="146" spans="1:3" s="90" customFormat="1" ht="14.25" customHeight="1">
      <c r="A146" s="66">
        <v>5121</v>
      </c>
      <c r="B146" s="73" t="s">
        <v>171</v>
      </c>
      <c r="C146" s="96">
        <v>5000</v>
      </c>
    </row>
    <row r="147" spans="1:3" s="90" customFormat="1" ht="14.25" customHeight="1">
      <c r="A147" s="85" t="s">
        <v>33</v>
      </c>
      <c r="B147" s="92" t="s">
        <v>34</v>
      </c>
      <c r="C147" s="87">
        <f>SUM(C148,C150,C153)</f>
        <v>15000</v>
      </c>
    </row>
    <row r="148" spans="1:3" s="70" customFormat="1" ht="15.75" customHeight="1" hidden="1">
      <c r="A148" s="66" t="s">
        <v>115</v>
      </c>
      <c r="B148" s="67" t="s">
        <v>116</v>
      </c>
      <c r="C148" s="68">
        <f>SUM(C149)</f>
        <v>0</v>
      </c>
    </row>
    <row r="149" spans="1:3" s="70" customFormat="1" ht="15.75" customHeight="1" hidden="1">
      <c r="A149" s="66" t="s">
        <v>117</v>
      </c>
      <c r="B149" s="67" t="s">
        <v>118</v>
      </c>
      <c r="C149" s="68"/>
    </row>
    <row r="150" spans="1:3" s="70" customFormat="1" ht="13.5">
      <c r="A150" s="66" t="s">
        <v>135</v>
      </c>
      <c r="B150" s="67" t="s">
        <v>136</v>
      </c>
      <c r="C150" s="68">
        <f>SUM(C151:C152)</f>
        <v>15000</v>
      </c>
    </row>
    <row r="151" spans="1:3" s="70" customFormat="1" ht="13.5">
      <c r="A151" s="66">
        <v>5232</v>
      </c>
      <c r="B151" s="67" t="s">
        <v>137</v>
      </c>
      <c r="C151" s="68">
        <v>7000</v>
      </c>
    </row>
    <row r="152" spans="1:3" s="70" customFormat="1" ht="13.5">
      <c r="A152" s="66">
        <v>5238</v>
      </c>
      <c r="B152" s="67" t="s">
        <v>138</v>
      </c>
      <c r="C152" s="68">
        <v>8000</v>
      </c>
    </row>
    <row r="153" spans="1:3" s="70" customFormat="1" ht="15.75" customHeight="1" hidden="1">
      <c r="A153" s="66" t="s">
        <v>119</v>
      </c>
      <c r="B153" s="67" t="s">
        <v>120</v>
      </c>
      <c r="C153" s="68"/>
    </row>
    <row r="154" spans="1:3" s="90" customFormat="1" ht="14.25" customHeight="1">
      <c r="A154" s="85">
        <v>9000</v>
      </c>
      <c r="B154" s="92" t="s">
        <v>42</v>
      </c>
      <c r="C154" s="87">
        <f>SUM(C155,C157)</f>
        <v>764000</v>
      </c>
    </row>
    <row r="155" spans="1:3" s="90" customFormat="1" ht="14.25" customHeight="1">
      <c r="A155" s="85">
        <v>9500</v>
      </c>
      <c r="B155" s="72" t="s">
        <v>43</v>
      </c>
      <c r="C155" s="87">
        <f>SUM(C156)</f>
        <v>764000</v>
      </c>
    </row>
    <row r="156" spans="1:3" s="78" customFormat="1" ht="27">
      <c r="A156" s="98">
        <v>9580</v>
      </c>
      <c r="B156" s="66" t="s">
        <v>44</v>
      </c>
      <c r="C156" s="96">
        <f>764000</f>
        <v>764000</v>
      </c>
    </row>
    <row r="157" spans="1:3" s="90" customFormat="1" ht="14.25" customHeight="1" hidden="1">
      <c r="A157" s="85" t="s">
        <v>35</v>
      </c>
      <c r="B157" s="92" t="s">
        <v>60</v>
      </c>
      <c r="C157" s="87">
        <f>SUM(C158)</f>
        <v>0</v>
      </c>
    </row>
    <row r="158" spans="1:3" s="78" customFormat="1" ht="45" customHeight="1" hidden="1">
      <c r="A158" s="66">
        <v>9610</v>
      </c>
      <c r="B158" s="67" t="s">
        <v>58</v>
      </c>
      <c r="C158" s="96"/>
    </row>
    <row r="159" spans="1:3" s="90" customFormat="1" ht="24.75" customHeight="1">
      <c r="A159" s="85" t="s">
        <v>103</v>
      </c>
      <c r="B159" s="72" t="s">
        <v>17</v>
      </c>
      <c r="C159" s="87">
        <f>SUM(C71-C87)</f>
        <v>-906226</v>
      </c>
    </row>
    <row r="160" spans="1:3" s="78" customFormat="1" ht="13.5">
      <c r="A160" s="66" t="s">
        <v>9</v>
      </c>
      <c r="B160" s="99" t="s">
        <v>18</v>
      </c>
      <c r="C160" s="96">
        <f>SUM(C161)</f>
        <v>906226</v>
      </c>
    </row>
    <row r="161" spans="1:3" s="78" customFormat="1" ht="13.5">
      <c r="A161" s="66" t="s">
        <v>10</v>
      </c>
      <c r="B161" s="99" t="s">
        <v>19</v>
      </c>
      <c r="C161" s="96">
        <f>SUM(C162)</f>
        <v>906226</v>
      </c>
    </row>
    <row r="162" spans="1:3" s="78" customFormat="1" ht="13.5">
      <c r="A162" s="66" t="s">
        <v>36</v>
      </c>
      <c r="B162" s="99" t="s">
        <v>62</v>
      </c>
      <c r="C162" s="96">
        <f>SUM(-C159)</f>
        <v>906226</v>
      </c>
    </row>
    <row r="163" spans="1:3" s="78" customFormat="1" ht="8.25" customHeight="1">
      <c r="A163" s="100"/>
      <c r="B163" s="101"/>
      <c r="C163" s="102"/>
    </row>
    <row r="164" spans="1:3" s="70" customFormat="1" ht="13.5">
      <c r="A164" s="79" t="s">
        <v>108</v>
      </c>
      <c r="C164" s="80" t="s">
        <v>109</v>
      </c>
    </row>
    <row r="165" spans="1:3" s="70" customFormat="1" ht="9.75" customHeight="1">
      <c r="A165" s="79"/>
      <c r="C165" s="80"/>
    </row>
    <row r="166" spans="1:3" s="10" customFormat="1" ht="12.75" customHeight="1">
      <c r="A166" s="9" t="s">
        <v>172</v>
      </c>
      <c r="C166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0"/>
  <sheetViews>
    <sheetView tabSelected="1" zoomScalePageLayoutView="0" workbookViewId="0" topLeftCell="A1">
      <selection activeCell="A60" sqref="A60:IV61"/>
    </sheetView>
  </sheetViews>
  <sheetFormatPr defaultColWidth="8.8515625" defaultRowHeight="12.75"/>
  <cols>
    <col min="1" max="1" width="19.00390625" style="27" customWidth="1"/>
    <col min="2" max="2" width="108.00390625" style="28" customWidth="1"/>
    <col min="3" max="3" width="15.421875" style="29" customWidth="1"/>
    <col min="4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124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105" t="s">
        <v>104</v>
      </c>
      <c r="C11" s="106"/>
    </row>
    <row r="12" spans="1:3" ht="63" customHeight="1">
      <c r="A12" s="38"/>
      <c r="B12" s="39" t="s">
        <v>176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107" t="s">
        <v>175</v>
      </c>
      <c r="C14" s="107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122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142</v>
      </c>
      <c r="C20" s="52"/>
    </row>
    <row r="21" spans="1:3" ht="15">
      <c r="A21" s="59"/>
      <c r="B21" s="58" t="s">
        <v>123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121</v>
      </c>
      <c r="C25" s="34" t="s">
        <v>112</v>
      </c>
    </row>
    <row r="26" spans="1:3" s="10" customFormat="1" ht="35.25" customHeight="1">
      <c r="A26" s="35" t="s">
        <v>105</v>
      </c>
      <c r="B26" s="36" t="s">
        <v>110</v>
      </c>
      <c r="C26" s="42" t="s">
        <v>111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109"/>
      <c r="B29" s="109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109" t="s">
        <v>125</v>
      </c>
      <c r="B31" s="109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B33" s="16" t="s">
        <v>128</v>
      </c>
      <c r="C33" s="14"/>
    </row>
    <row r="34" spans="1:3" s="16" customFormat="1" ht="15" customHeight="1">
      <c r="A34" s="15"/>
      <c r="B34" s="16" t="s">
        <v>127</v>
      </c>
      <c r="C34" s="14"/>
    </row>
    <row r="35" spans="1:3" s="16" customFormat="1" ht="15" customHeight="1">
      <c r="A35" s="15"/>
      <c r="B35" s="16" t="s">
        <v>129</v>
      </c>
      <c r="C35" s="14"/>
    </row>
    <row r="36" spans="1:3" s="16" customFormat="1" ht="15" customHeight="1">
      <c r="A36" s="15"/>
      <c r="B36" s="16" t="s">
        <v>148</v>
      </c>
      <c r="C36" s="14"/>
    </row>
    <row r="37" spans="1:3" s="16" customFormat="1" ht="15.75" customHeight="1">
      <c r="A37" s="15"/>
      <c r="B37" s="16" t="s">
        <v>146</v>
      </c>
      <c r="C37" s="14"/>
    </row>
    <row r="38" spans="1:3" s="16" customFormat="1" ht="15.75" customHeight="1">
      <c r="A38" s="15"/>
      <c r="B38" s="16" t="s">
        <v>147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16" customFormat="1" ht="15.75" customHeight="1">
      <c r="A68" s="15"/>
      <c r="C68" s="14"/>
    </row>
    <row r="69" spans="1:3" s="78" customFormat="1" ht="21.75" customHeight="1">
      <c r="A69" s="75"/>
      <c r="B69" s="76" t="s">
        <v>72</v>
      </c>
      <c r="C69" s="77"/>
    </row>
    <row r="70" spans="1:3" s="70" customFormat="1" ht="9" customHeight="1">
      <c r="A70" s="79"/>
      <c r="B70" s="76"/>
      <c r="C70" s="80"/>
    </row>
    <row r="71" spans="1:3" s="78" customFormat="1" ht="39" customHeight="1">
      <c r="A71" s="81" t="s">
        <v>73</v>
      </c>
      <c r="B71" s="81" t="s">
        <v>74</v>
      </c>
      <c r="C71" s="82" t="s">
        <v>94</v>
      </c>
    </row>
    <row r="72" spans="1:3" s="78" customFormat="1" ht="12.75" customHeight="1">
      <c r="A72" s="83">
        <v>1</v>
      </c>
      <c r="B72" s="81">
        <v>2</v>
      </c>
      <c r="C72" s="84">
        <v>3</v>
      </c>
    </row>
    <row r="73" spans="1:3" s="88" customFormat="1" ht="13.5">
      <c r="A73" s="85" t="s">
        <v>95</v>
      </c>
      <c r="B73" s="86" t="s">
        <v>96</v>
      </c>
      <c r="C73" s="87">
        <f>SUM(C74,C81,C86)</f>
        <v>9108269</v>
      </c>
    </row>
    <row r="74" spans="1:3" s="90" customFormat="1" ht="13.5">
      <c r="A74" s="85" t="s">
        <v>5</v>
      </c>
      <c r="B74" s="89" t="s">
        <v>6</v>
      </c>
      <c r="C74" s="87">
        <f>SUM(C75,C79)</f>
        <v>5468850</v>
      </c>
    </row>
    <row r="75" spans="1:3" s="90" customFormat="1" ht="13.5">
      <c r="A75" s="85">
        <v>21100</v>
      </c>
      <c r="B75" s="89" t="s">
        <v>7</v>
      </c>
      <c r="C75" s="87">
        <f>SUM(C76:C77)</f>
        <v>5468850</v>
      </c>
    </row>
    <row r="76" spans="1:3" s="70" customFormat="1" ht="18" customHeight="1" hidden="1">
      <c r="A76" s="66">
        <v>21150</v>
      </c>
      <c r="B76" s="67" t="s">
        <v>61</v>
      </c>
      <c r="C76" s="68"/>
    </row>
    <row r="77" spans="1:3" s="70" customFormat="1" ht="27">
      <c r="A77" s="91" t="s">
        <v>49</v>
      </c>
      <c r="B77" s="67" t="s">
        <v>50</v>
      </c>
      <c r="C77" s="68">
        <f>SUM(C78)</f>
        <v>5468850</v>
      </c>
    </row>
    <row r="78" spans="1:3" s="70" customFormat="1" ht="27">
      <c r="A78" s="91" t="s">
        <v>51</v>
      </c>
      <c r="B78" s="67" t="s">
        <v>52</v>
      </c>
      <c r="C78" s="68">
        <f>3870000+709500+889350</f>
        <v>5468850</v>
      </c>
    </row>
    <row r="79" spans="1:3" s="94" customFormat="1" ht="13.5" hidden="1">
      <c r="A79" s="85">
        <v>21200</v>
      </c>
      <c r="B79" s="92" t="s">
        <v>64</v>
      </c>
      <c r="C79" s="93">
        <f>SUM(C80)</f>
        <v>0</v>
      </c>
    </row>
    <row r="80" spans="1:3" s="70" customFormat="1" ht="13.5" hidden="1">
      <c r="A80" s="66">
        <v>21210</v>
      </c>
      <c r="B80" s="67" t="s">
        <v>63</v>
      </c>
      <c r="C80" s="68"/>
    </row>
    <row r="81" spans="1:3" s="90" customFormat="1" ht="13.5" hidden="1">
      <c r="A81" s="85" t="s">
        <v>97</v>
      </c>
      <c r="B81" s="89" t="s">
        <v>98</v>
      </c>
      <c r="C81" s="87">
        <f>SUM(C82)</f>
        <v>0</v>
      </c>
    </row>
    <row r="82" spans="1:3" s="90" customFormat="1" ht="13.5" hidden="1">
      <c r="A82" s="85">
        <v>18000</v>
      </c>
      <c r="B82" s="89" t="s">
        <v>99</v>
      </c>
      <c r="C82" s="87">
        <f>SUM(C83)</f>
        <v>0</v>
      </c>
    </row>
    <row r="83" spans="1:3" s="70" customFormat="1" ht="13.5" hidden="1">
      <c r="A83" s="66">
        <v>18100</v>
      </c>
      <c r="B83" s="67" t="s">
        <v>100</v>
      </c>
      <c r="C83" s="68">
        <f>SUM(C84)</f>
        <v>0</v>
      </c>
    </row>
    <row r="84" spans="1:3" s="70" customFormat="1" ht="13.5" hidden="1">
      <c r="A84" s="91">
        <v>18130</v>
      </c>
      <c r="B84" s="67" t="s">
        <v>101</v>
      </c>
      <c r="C84" s="68">
        <f>SUM(C85)</f>
        <v>0</v>
      </c>
    </row>
    <row r="85" spans="1:3" s="70" customFormat="1" ht="14.25" customHeight="1" hidden="1">
      <c r="A85" s="91">
        <v>18132</v>
      </c>
      <c r="B85" s="67" t="s">
        <v>102</v>
      </c>
      <c r="C85" s="68"/>
    </row>
    <row r="86" spans="1:3" s="90" customFormat="1" ht="13.5">
      <c r="A86" s="85">
        <v>21700</v>
      </c>
      <c r="B86" s="89" t="s">
        <v>20</v>
      </c>
      <c r="C86" s="87">
        <f>SUM(C87:C88)</f>
        <v>3639419</v>
      </c>
    </row>
    <row r="87" spans="1:3" s="70" customFormat="1" ht="13.5">
      <c r="A87" s="66">
        <v>21710</v>
      </c>
      <c r="B87" s="66" t="s">
        <v>53</v>
      </c>
      <c r="C87" s="68">
        <f>1389719+2249700</f>
        <v>3639419</v>
      </c>
    </row>
    <row r="88" spans="1:3" s="70" customFormat="1" ht="13.5" hidden="1">
      <c r="A88" s="66">
        <v>21720</v>
      </c>
      <c r="B88" s="66" t="s">
        <v>65</v>
      </c>
      <c r="C88" s="68"/>
    </row>
    <row r="89" spans="1:3" s="90" customFormat="1" ht="13.5">
      <c r="A89" s="85" t="s">
        <v>21</v>
      </c>
      <c r="B89" s="72" t="s">
        <v>113</v>
      </c>
      <c r="C89" s="87">
        <f>SUM(C90,C146)</f>
        <v>10014495</v>
      </c>
    </row>
    <row r="90" spans="1:3" s="90" customFormat="1" ht="27">
      <c r="A90" s="85" t="s">
        <v>37</v>
      </c>
      <c r="B90" s="72" t="s">
        <v>11</v>
      </c>
      <c r="C90" s="87">
        <f>SUM(C91,C132,C138)</f>
        <v>9230495</v>
      </c>
    </row>
    <row r="91" spans="1:3" s="90" customFormat="1" ht="13.5">
      <c r="A91" s="85" t="s">
        <v>22</v>
      </c>
      <c r="B91" s="72" t="s">
        <v>12</v>
      </c>
      <c r="C91" s="87">
        <f>SUM(C92,C109)</f>
        <v>7631645</v>
      </c>
    </row>
    <row r="92" spans="1:3" s="70" customFormat="1" ht="13.5">
      <c r="A92" s="66" t="s">
        <v>149</v>
      </c>
      <c r="B92" s="92" t="s">
        <v>75</v>
      </c>
      <c r="C92" s="95">
        <f>SUM(C93+C103)</f>
        <v>107267</v>
      </c>
    </row>
    <row r="93" spans="1:3" s="70" customFormat="1" ht="13.5">
      <c r="A93" s="66" t="s">
        <v>150</v>
      </c>
      <c r="B93" s="67" t="s">
        <v>151</v>
      </c>
      <c r="C93" s="95">
        <f>SUM(C94+C97+C102)</f>
        <v>86005</v>
      </c>
    </row>
    <row r="94" spans="1:3" s="70" customFormat="1" ht="13.5">
      <c r="A94" s="66">
        <v>1110</v>
      </c>
      <c r="B94" s="67" t="s">
        <v>76</v>
      </c>
      <c r="C94" s="68">
        <f>SUM(C95:C96)</f>
        <v>66709</v>
      </c>
    </row>
    <row r="95" spans="1:3" s="70" customFormat="1" ht="13.5">
      <c r="A95" s="66">
        <v>1114</v>
      </c>
      <c r="B95" s="67" t="s">
        <v>77</v>
      </c>
      <c r="C95" s="68">
        <f>11553+33431</f>
        <v>44984</v>
      </c>
    </row>
    <row r="96" spans="1:3" s="70" customFormat="1" ht="13.5">
      <c r="A96" s="66">
        <v>1119</v>
      </c>
      <c r="B96" s="67" t="s">
        <v>78</v>
      </c>
      <c r="C96" s="68">
        <f>4676+17049</f>
        <v>21725</v>
      </c>
    </row>
    <row r="97" spans="1:3" s="70" customFormat="1" ht="13.5">
      <c r="A97" s="66">
        <v>1140</v>
      </c>
      <c r="B97" s="67" t="s">
        <v>157</v>
      </c>
      <c r="C97" s="68">
        <f>SUM(C98:C101)</f>
        <v>19296</v>
      </c>
    </row>
    <row r="98" spans="1:3" s="70" customFormat="1" ht="13.5">
      <c r="A98" s="66">
        <v>1142</v>
      </c>
      <c r="B98" s="67" t="s">
        <v>79</v>
      </c>
      <c r="C98" s="68">
        <f>1235+3756</f>
        <v>4991</v>
      </c>
    </row>
    <row r="99" spans="1:3" s="70" customFormat="1" ht="13.5" hidden="1">
      <c r="A99" s="66">
        <v>1146</v>
      </c>
      <c r="B99" s="67" t="s">
        <v>114</v>
      </c>
      <c r="C99" s="68"/>
    </row>
    <row r="100" spans="1:3" s="70" customFormat="1" ht="13.5">
      <c r="A100" s="66">
        <v>1147</v>
      </c>
      <c r="B100" s="67" t="s">
        <v>80</v>
      </c>
      <c r="C100" s="68">
        <f>4541+9764</f>
        <v>14305</v>
      </c>
    </row>
    <row r="101" spans="1:3" s="70" customFormat="1" ht="13.5" hidden="1">
      <c r="A101" s="66">
        <v>1148</v>
      </c>
      <c r="B101" s="67" t="s">
        <v>158</v>
      </c>
      <c r="C101" s="68"/>
    </row>
    <row r="102" spans="1:3" s="70" customFormat="1" ht="13.5" customHeight="1" hidden="1">
      <c r="A102" s="66">
        <v>1150</v>
      </c>
      <c r="B102" s="67" t="s">
        <v>81</v>
      </c>
      <c r="C102" s="68"/>
    </row>
    <row r="103" spans="1:3" s="70" customFormat="1" ht="15.75" customHeight="1">
      <c r="A103" s="85">
        <v>1200</v>
      </c>
      <c r="B103" s="67" t="s">
        <v>152</v>
      </c>
      <c r="C103" s="93">
        <f>SUM(C104+C105)</f>
        <v>21262</v>
      </c>
    </row>
    <row r="104" spans="1:3" s="70" customFormat="1" ht="13.5">
      <c r="A104" s="66">
        <v>1210</v>
      </c>
      <c r="B104" s="67" t="s">
        <v>82</v>
      </c>
      <c r="C104" s="68">
        <f>5190+13334</f>
        <v>18524</v>
      </c>
    </row>
    <row r="105" spans="1:3" s="70" customFormat="1" ht="14.25" customHeight="1">
      <c r="A105" s="66">
        <v>1220</v>
      </c>
      <c r="B105" s="67" t="s">
        <v>83</v>
      </c>
      <c r="C105" s="68">
        <f>SUM(C106:C108)</f>
        <v>2738</v>
      </c>
    </row>
    <row r="106" spans="1:3" s="70" customFormat="1" ht="15" customHeight="1">
      <c r="A106" s="66">
        <v>1221</v>
      </c>
      <c r="B106" s="67" t="s">
        <v>84</v>
      </c>
      <c r="C106" s="68">
        <v>2025</v>
      </c>
    </row>
    <row r="107" spans="1:3" s="70" customFormat="1" ht="13.5">
      <c r="A107" s="66">
        <v>1227</v>
      </c>
      <c r="B107" s="67" t="s">
        <v>85</v>
      </c>
      <c r="C107" s="68">
        <f>72+641</f>
        <v>713</v>
      </c>
    </row>
    <row r="108" spans="1:3" s="70" customFormat="1" ht="13.5" hidden="1">
      <c r="A108" s="66">
        <v>1228</v>
      </c>
      <c r="B108" s="67" t="s">
        <v>86</v>
      </c>
      <c r="C108" s="68"/>
    </row>
    <row r="109" spans="1:3" s="90" customFormat="1" ht="13.5">
      <c r="A109" s="85">
        <v>2000</v>
      </c>
      <c r="B109" s="72" t="s">
        <v>23</v>
      </c>
      <c r="C109" s="87">
        <f>SUM(C110,C117,C127)</f>
        <v>7524378</v>
      </c>
    </row>
    <row r="110" spans="1:3" s="78" customFormat="1" ht="17.25" customHeight="1">
      <c r="A110" s="85">
        <v>2100</v>
      </c>
      <c r="B110" s="72" t="s">
        <v>87</v>
      </c>
      <c r="C110" s="87">
        <f>SUM(C111,C114)</f>
        <v>5956</v>
      </c>
    </row>
    <row r="111" spans="1:3" s="78" customFormat="1" ht="13.5" hidden="1">
      <c r="A111" s="66">
        <v>2110</v>
      </c>
      <c r="B111" s="73" t="s">
        <v>88</v>
      </c>
      <c r="C111" s="96">
        <f>SUM(C112:C113)</f>
        <v>0</v>
      </c>
    </row>
    <row r="112" spans="1:3" s="78" customFormat="1" ht="13.5" hidden="1">
      <c r="A112" s="66">
        <v>2111</v>
      </c>
      <c r="B112" s="73" t="s">
        <v>89</v>
      </c>
      <c r="C112" s="96"/>
    </row>
    <row r="113" spans="1:3" s="78" customFormat="1" ht="13.5" hidden="1">
      <c r="A113" s="66">
        <v>2112</v>
      </c>
      <c r="B113" s="73" t="s">
        <v>90</v>
      </c>
      <c r="C113" s="96"/>
    </row>
    <row r="114" spans="1:3" s="78" customFormat="1" ht="13.5">
      <c r="A114" s="66">
        <v>2120</v>
      </c>
      <c r="B114" s="73" t="s">
        <v>159</v>
      </c>
      <c r="C114" s="96">
        <f>SUM(C115:C116)</f>
        <v>5956</v>
      </c>
    </row>
    <row r="115" spans="1:3" s="78" customFormat="1" ht="13.5">
      <c r="A115" s="66">
        <v>2121</v>
      </c>
      <c r="B115" s="73" t="s">
        <v>89</v>
      </c>
      <c r="C115" s="96">
        <f>680+619</f>
        <v>1299</v>
      </c>
    </row>
    <row r="116" spans="1:3" s="78" customFormat="1" ht="13.5">
      <c r="A116" s="66">
        <v>2122</v>
      </c>
      <c r="B116" s="73" t="s">
        <v>160</v>
      </c>
      <c r="C116" s="96">
        <f>2565+2092</f>
        <v>4657</v>
      </c>
    </row>
    <row r="117" spans="1:3" s="78" customFormat="1" ht="13.5">
      <c r="A117" s="85">
        <v>2200</v>
      </c>
      <c r="B117" s="72" t="s">
        <v>24</v>
      </c>
      <c r="C117" s="87">
        <f>SUM(C118,C120,C125)</f>
        <v>7514749</v>
      </c>
    </row>
    <row r="118" spans="1:3" s="78" customFormat="1" ht="13.5">
      <c r="A118" s="66">
        <v>2210</v>
      </c>
      <c r="B118" s="73" t="s">
        <v>139</v>
      </c>
      <c r="C118" s="96">
        <f>SUM(C119)</f>
        <v>669</v>
      </c>
    </row>
    <row r="119" spans="1:3" s="78" customFormat="1" ht="13.5">
      <c r="A119" s="66">
        <v>2219</v>
      </c>
      <c r="B119" s="73" t="s">
        <v>140</v>
      </c>
      <c r="C119" s="96">
        <v>669</v>
      </c>
    </row>
    <row r="120" spans="1:3" s="78" customFormat="1" ht="13.5">
      <c r="A120" s="66">
        <v>2230</v>
      </c>
      <c r="B120" s="73" t="s">
        <v>66</v>
      </c>
      <c r="C120" s="96">
        <f>SUM(C121:C124)</f>
        <v>7514054</v>
      </c>
    </row>
    <row r="121" spans="1:3" s="78" customFormat="1" ht="13.5">
      <c r="A121" s="66">
        <v>2231</v>
      </c>
      <c r="B121" s="73" t="s">
        <v>166</v>
      </c>
      <c r="C121" s="96">
        <v>572</v>
      </c>
    </row>
    <row r="122" spans="1:3" s="78" customFormat="1" ht="15">
      <c r="A122" s="66">
        <v>2234</v>
      </c>
      <c r="B122" s="25" t="s">
        <v>177</v>
      </c>
      <c r="C122" s="96">
        <v>43</v>
      </c>
    </row>
    <row r="123" spans="1:3" s="78" customFormat="1" ht="13.5">
      <c r="A123" s="66">
        <v>2235</v>
      </c>
      <c r="B123" s="73" t="s">
        <v>165</v>
      </c>
      <c r="C123" s="96">
        <v>470</v>
      </c>
    </row>
    <row r="124" spans="1:3" s="78" customFormat="1" ht="13.5">
      <c r="A124" s="66">
        <v>2239</v>
      </c>
      <c r="B124" s="73" t="s">
        <v>67</v>
      </c>
      <c r="C124" s="96">
        <f>48816+3963410+1358737+2142006</f>
        <v>7512969</v>
      </c>
    </row>
    <row r="125" spans="1:3" s="78" customFormat="1" ht="13.5">
      <c r="A125" s="66">
        <v>2250</v>
      </c>
      <c r="B125" s="73" t="s">
        <v>167</v>
      </c>
      <c r="C125" s="96">
        <f>SUM(C126)</f>
        <v>26</v>
      </c>
    </row>
    <row r="126" spans="1:3" s="78" customFormat="1" ht="13.5">
      <c r="A126" s="66">
        <v>2259</v>
      </c>
      <c r="B126" s="73" t="s">
        <v>168</v>
      </c>
      <c r="C126" s="96">
        <v>26</v>
      </c>
    </row>
    <row r="127" spans="1:3" s="70" customFormat="1" ht="17.25" customHeight="1">
      <c r="A127" s="85" t="s">
        <v>91</v>
      </c>
      <c r="B127" s="72" t="s">
        <v>92</v>
      </c>
      <c r="C127" s="87">
        <f>SUM(C128,C131)</f>
        <v>3673</v>
      </c>
    </row>
    <row r="128" spans="1:3" s="70" customFormat="1" ht="13.5">
      <c r="A128" s="66">
        <v>2310</v>
      </c>
      <c r="B128" s="67" t="s">
        <v>161</v>
      </c>
      <c r="C128" s="68">
        <f>SUM(C129:C130)</f>
        <v>3654</v>
      </c>
    </row>
    <row r="129" spans="1:3" s="70" customFormat="1" ht="13.5">
      <c r="A129" s="66">
        <v>2311</v>
      </c>
      <c r="B129" s="67" t="s">
        <v>93</v>
      </c>
      <c r="C129" s="68">
        <v>1657</v>
      </c>
    </row>
    <row r="130" spans="1:3" s="70" customFormat="1" ht="13.5">
      <c r="A130" s="66">
        <v>2312</v>
      </c>
      <c r="B130" s="67" t="s">
        <v>134</v>
      </c>
      <c r="C130" s="68">
        <v>1997</v>
      </c>
    </row>
    <row r="131" spans="1:3" s="70" customFormat="1" ht="15">
      <c r="A131" s="66">
        <v>2350</v>
      </c>
      <c r="B131" s="17" t="s">
        <v>178</v>
      </c>
      <c r="C131" s="68">
        <v>19</v>
      </c>
    </row>
    <row r="132" spans="1:3" s="90" customFormat="1" ht="14.25" customHeight="1">
      <c r="A132" s="97" t="s">
        <v>13</v>
      </c>
      <c r="B132" s="72" t="s">
        <v>14</v>
      </c>
      <c r="C132" s="87">
        <f>SUM(C133)</f>
        <v>709500</v>
      </c>
    </row>
    <row r="133" spans="1:3" s="90" customFormat="1" ht="14.25" customHeight="1">
      <c r="A133" s="85" t="s">
        <v>15</v>
      </c>
      <c r="B133" s="72" t="s">
        <v>25</v>
      </c>
      <c r="C133" s="87">
        <f>SUM(C134)</f>
        <v>709500</v>
      </c>
    </row>
    <row r="134" spans="1:3" s="90" customFormat="1" ht="13.5">
      <c r="A134" s="85" t="s">
        <v>26</v>
      </c>
      <c r="B134" s="72" t="s">
        <v>153</v>
      </c>
      <c r="C134" s="87">
        <f>SUM(C135)</f>
        <v>709500</v>
      </c>
    </row>
    <row r="135" spans="1:3" s="78" customFormat="1" ht="27">
      <c r="A135" s="66">
        <v>3290</v>
      </c>
      <c r="B135" s="73" t="s">
        <v>162</v>
      </c>
      <c r="C135" s="96">
        <f>SUM(C136:C137)</f>
        <v>709500</v>
      </c>
    </row>
    <row r="136" spans="1:3" s="78" customFormat="1" ht="30" customHeight="1" hidden="1">
      <c r="A136" s="66">
        <v>3292</v>
      </c>
      <c r="B136" s="73" t="s">
        <v>155</v>
      </c>
      <c r="C136" s="96"/>
    </row>
    <row r="137" spans="1:3" s="78" customFormat="1" ht="30" customHeight="1">
      <c r="A137" s="66">
        <v>3293</v>
      </c>
      <c r="B137" s="73" t="s">
        <v>156</v>
      </c>
      <c r="C137" s="96">
        <v>709500</v>
      </c>
    </row>
    <row r="138" spans="1:3" s="90" customFormat="1" ht="14.25" customHeight="1">
      <c r="A138" s="85">
        <v>7000</v>
      </c>
      <c r="B138" s="72" t="s">
        <v>40</v>
      </c>
      <c r="C138" s="87">
        <f>SUM(C139,C143)</f>
        <v>889350</v>
      </c>
    </row>
    <row r="139" spans="1:3" s="90" customFormat="1" ht="14.25" customHeight="1">
      <c r="A139" s="85" t="s">
        <v>27</v>
      </c>
      <c r="B139" s="72" t="s">
        <v>45</v>
      </c>
      <c r="C139" s="87">
        <f>SUM(C140)</f>
        <v>889350</v>
      </c>
    </row>
    <row r="140" spans="1:3" s="90" customFormat="1" ht="14.25" customHeight="1">
      <c r="A140" s="85">
        <v>7600</v>
      </c>
      <c r="B140" s="72" t="s">
        <v>57</v>
      </c>
      <c r="C140" s="87">
        <f>SUM(C141)</f>
        <v>889350</v>
      </c>
    </row>
    <row r="141" spans="1:3" s="78" customFormat="1" ht="15" customHeight="1">
      <c r="A141" s="66">
        <v>7630</v>
      </c>
      <c r="B141" s="73" t="s">
        <v>56</v>
      </c>
      <c r="C141" s="96">
        <f>SUM(C142)</f>
        <v>889350</v>
      </c>
    </row>
    <row r="142" spans="1:3" s="78" customFormat="1" ht="15" customHeight="1">
      <c r="A142" s="66">
        <v>7639</v>
      </c>
      <c r="B142" s="73" t="s">
        <v>59</v>
      </c>
      <c r="C142" s="96">
        <v>889350</v>
      </c>
    </row>
    <row r="143" spans="1:3" s="90" customFormat="1" ht="14.25" customHeight="1" hidden="1">
      <c r="A143" s="85" t="s">
        <v>28</v>
      </c>
      <c r="B143" s="72" t="s">
        <v>29</v>
      </c>
      <c r="C143" s="87">
        <f>SUM(C144)</f>
        <v>0</v>
      </c>
    </row>
    <row r="144" spans="1:3" s="90" customFormat="1" ht="14.25" customHeight="1" hidden="1">
      <c r="A144" s="85" t="s">
        <v>30</v>
      </c>
      <c r="B144" s="72" t="s">
        <v>41</v>
      </c>
      <c r="C144" s="87">
        <f>SUM(C145)</f>
        <v>0</v>
      </c>
    </row>
    <row r="145" spans="1:3" s="78" customFormat="1" ht="49.5" customHeight="1" hidden="1">
      <c r="A145" s="66" t="s">
        <v>54</v>
      </c>
      <c r="B145" s="73" t="s">
        <v>55</v>
      </c>
      <c r="C145" s="96"/>
    </row>
    <row r="146" spans="1:3" s="90" customFormat="1" ht="14.25" customHeight="1">
      <c r="A146" s="85" t="s">
        <v>16</v>
      </c>
      <c r="B146" s="72" t="s">
        <v>31</v>
      </c>
      <c r="C146" s="87">
        <f>SUM(C147,C158)</f>
        <v>784000</v>
      </c>
    </row>
    <row r="147" spans="1:3" s="90" customFormat="1" ht="14.25" customHeight="1">
      <c r="A147" s="85">
        <v>5000</v>
      </c>
      <c r="B147" s="72" t="s">
        <v>32</v>
      </c>
      <c r="C147" s="87">
        <f>SUM(C148,C151)</f>
        <v>20000</v>
      </c>
    </row>
    <row r="148" spans="1:3" s="90" customFormat="1" ht="14.25" customHeight="1">
      <c r="A148" s="85">
        <v>5100</v>
      </c>
      <c r="B148" s="72" t="s">
        <v>169</v>
      </c>
      <c r="C148" s="87">
        <f>SUM(C149)</f>
        <v>1756</v>
      </c>
    </row>
    <row r="149" spans="1:3" s="90" customFormat="1" ht="14.25" customHeight="1">
      <c r="A149" s="66">
        <v>5120</v>
      </c>
      <c r="B149" s="73" t="s">
        <v>170</v>
      </c>
      <c r="C149" s="96">
        <f>SUM(C150)</f>
        <v>1756</v>
      </c>
    </row>
    <row r="150" spans="1:3" s="90" customFormat="1" ht="14.25" customHeight="1">
      <c r="A150" s="66">
        <v>5121</v>
      </c>
      <c r="B150" s="73" t="s">
        <v>171</v>
      </c>
      <c r="C150" s="96">
        <v>1756</v>
      </c>
    </row>
    <row r="151" spans="1:3" s="90" customFormat="1" ht="14.25" customHeight="1">
      <c r="A151" s="85" t="s">
        <v>33</v>
      </c>
      <c r="B151" s="92" t="s">
        <v>34</v>
      </c>
      <c r="C151" s="87">
        <f>SUM(C152,C154,C157)</f>
        <v>18244</v>
      </c>
    </row>
    <row r="152" spans="1:3" s="70" customFormat="1" ht="15.75" customHeight="1" hidden="1">
      <c r="A152" s="66" t="s">
        <v>115</v>
      </c>
      <c r="B152" s="67" t="s">
        <v>116</v>
      </c>
      <c r="C152" s="68">
        <f>SUM(C153)</f>
        <v>0</v>
      </c>
    </row>
    <row r="153" spans="1:3" s="70" customFormat="1" ht="15.75" customHeight="1" hidden="1">
      <c r="A153" s="66" t="s">
        <v>117</v>
      </c>
      <c r="B153" s="67" t="s">
        <v>118</v>
      </c>
      <c r="C153" s="68"/>
    </row>
    <row r="154" spans="1:3" s="70" customFormat="1" ht="13.5">
      <c r="A154" s="66" t="s">
        <v>135</v>
      </c>
      <c r="B154" s="67" t="s">
        <v>136</v>
      </c>
      <c r="C154" s="68">
        <f>SUM(C155:C156)</f>
        <v>18244</v>
      </c>
    </row>
    <row r="155" spans="1:3" s="70" customFormat="1" ht="13.5">
      <c r="A155" s="66">
        <v>5232</v>
      </c>
      <c r="B155" s="67" t="s">
        <v>137</v>
      </c>
      <c r="C155" s="68">
        <v>1300</v>
      </c>
    </row>
    <row r="156" spans="1:3" s="70" customFormat="1" ht="13.5">
      <c r="A156" s="66">
        <v>5238</v>
      </c>
      <c r="B156" s="67" t="s">
        <v>138</v>
      </c>
      <c r="C156" s="68">
        <v>16944</v>
      </c>
    </row>
    <row r="157" spans="1:3" s="70" customFormat="1" ht="15.75" customHeight="1" hidden="1">
      <c r="A157" s="66" t="s">
        <v>119</v>
      </c>
      <c r="B157" s="67" t="s">
        <v>120</v>
      </c>
      <c r="C157" s="68"/>
    </row>
    <row r="158" spans="1:3" s="90" customFormat="1" ht="14.25" customHeight="1">
      <c r="A158" s="85">
        <v>9000</v>
      </c>
      <c r="B158" s="92" t="s">
        <v>42</v>
      </c>
      <c r="C158" s="87">
        <f>SUM(C159,C161)</f>
        <v>764000</v>
      </c>
    </row>
    <row r="159" spans="1:3" s="90" customFormat="1" ht="14.25" customHeight="1">
      <c r="A159" s="85">
        <v>9500</v>
      </c>
      <c r="B159" s="72" t="s">
        <v>43</v>
      </c>
      <c r="C159" s="87">
        <f>SUM(C160)</f>
        <v>764000</v>
      </c>
    </row>
    <row r="160" spans="1:3" s="78" customFormat="1" ht="27">
      <c r="A160" s="98">
        <v>9580</v>
      </c>
      <c r="B160" s="66" t="s">
        <v>44</v>
      </c>
      <c r="C160" s="96">
        <f>764000</f>
        <v>764000</v>
      </c>
    </row>
    <row r="161" spans="1:3" s="90" customFormat="1" ht="14.25" customHeight="1" hidden="1">
      <c r="A161" s="85" t="s">
        <v>35</v>
      </c>
      <c r="B161" s="92" t="s">
        <v>60</v>
      </c>
      <c r="C161" s="87">
        <f>SUM(C162)</f>
        <v>0</v>
      </c>
    </row>
    <row r="162" spans="1:3" s="78" customFormat="1" ht="45" customHeight="1" hidden="1">
      <c r="A162" s="66">
        <v>9610</v>
      </c>
      <c r="B162" s="67" t="s">
        <v>58</v>
      </c>
      <c r="C162" s="96"/>
    </row>
    <row r="163" spans="1:3" s="90" customFormat="1" ht="24.75" customHeight="1">
      <c r="A163" s="85" t="s">
        <v>103</v>
      </c>
      <c r="B163" s="72" t="s">
        <v>17</v>
      </c>
      <c r="C163" s="87">
        <f>SUM(C73-C89)</f>
        <v>-906226</v>
      </c>
    </row>
    <row r="164" spans="1:3" s="78" customFormat="1" ht="13.5">
      <c r="A164" s="66" t="s">
        <v>9</v>
      </c>
      <c r="B164" s="99" t="s">
        <v>18</v>
      </c>
      <c r="C164" s="96">
        <f>SUM(C165)</f>
        <v>906226</v>
      </c>
    </row>
    <row r="165" spans="1:3" s="78" customFormat="1" ht="13.5">
      <c r="A165" s="66" t="s">
        <v>10</v>
      </c>
      <c r="B165" s="99" t="s">
        <v>19</v>
      </c>
      <c r="C165" s="96">
        <f>SUM(C166)</f>
        <v>906226</v>
      </c>
    </row>
    <row r="166" spans="1:3" s="78" customFormat="1" ht="13.5">
      <c r="A166" s="66" t="s">
        <v>36</v>
      </c>
      <c r="B166" s="99" t="s">
        <v>62</v>
      </c>
      <c r="C166" s="96">
        <f>SUM(-C163)</f>
        <v>906226</v>
      </c>
    </row>
    <row r="167" spans="1:3" s="78" customFormat="1" ht="13.5" customHeight="1">
      <c r="A167" s="100"/>
      <c r="B167" s="101"/>
      <c r="C167" s="102"/>
    </row>
    <row r="168" spans="1:3" s="10" customFormat="1" ht="15">
      <c r="A168" s="9" t="s">
        <v>173</v>
      </c>
      <c r="C168" s="11" t="s">
        <v>174</v>
      </c>
    </row>
    <row r="169" spans="1:3" s="10" customFormat="1" ht="7.5" customHeight="1">
      <c r="A169" s="9"/>
      <c r="C169" s="11"/>
    </row>
    <row r="170" spans="1:3" s="10" customFormat="1" ht="17.25" customHeight="1">
      <c r="A170" s="9" t="s">
        <v>175</v>
      </c>
      <c r="C170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68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2016-01-05T12:44:32Z</cp:lastPrinted>
  <dcterms:created xsi:type="dcterms:W3CDTF">2006-12-13T09:33:09Z</dcterms:created>
  <dcterms:modified xsi:type="dcterms:W3CDTF">2016-01-05T12:44:36Z</dcterms:modified>
  <cp:category/>
  <cp:version/>
  <cp:contentType/>
  <cp:contentStatus/>
</cp:coreProperties>
</file>