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<sst xmlns="http://schemas.openxmlformats.org/spreadsheetml/2006/main" count="758" uniqueCount="170">
  <si>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</si>
  <si>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</si>
  <si>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</si>
  <si>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</si>
  <si>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</si>
  <si>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</si>
  <si>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</si>
  <si>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</si>
  <si>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</si>
  <si>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</si>
  <si>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</si>
  <si>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</si>
  <si>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</si>
  <si>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</si>
  <si>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</si>
  <si>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</si>
  <si>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</si>
  <si>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</si>
  <si>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</si>
  <si>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</si>
  <si>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</si>
  <si>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</si>
  <si>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</si>
  <si>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</si>
  <si>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</si>
  <si>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</si>
  <si>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</si>
  <si>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</si>
  <si>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</si>
  <si>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</si>
  <si>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</si>
  <si>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</si>
  <si>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</si>
  <si>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</si>
  <si>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</si>
  <si>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</si>
  <si>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</si>
  <si>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</si>
  <si>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</si>
  <si>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</si>
  <si>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</si>
  <si>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</si>
  <si>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</si>
  <si>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</si>
  <si>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</si>
  <si>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</si>
  <si>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</si>
  <si>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</si>
  <si>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</si>
  <si>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</si>
  <si>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</si>
  <si>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</si>
  <si>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</si>
  <si>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</si>
  <si>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</si>
  <si>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</si>
  <si>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</si>
  <si>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</si>
  <si>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</si>
  <si>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</si>
  <si>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</si>
  <si>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</si>
  <si>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</si>
  <si>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</si>
  <si>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</si>
  <si>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</si>
  <si>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</si>
  <si>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</si>
  <si>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</si>
  <si>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</si>
  <si>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</si>
  <si>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</si>
  <si>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</si>
  <si>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</si>
  <si>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</si>
  <si>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</si>
  <si>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</si>
  <si>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</si>
  <si>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</si>
  <si>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</si>
  <si>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</si>
  <si>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</si>
  <si>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</si>
  <si>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</si>
  <si>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</si>
  <si>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</si>
  <si>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</si>
  <si>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</si>
  <si>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</si>
  <si>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</si>
  <si>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</si>
  <si>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</si>
  <si>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</si>
  <si>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</si>
  <si>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</si>
  <si>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</si>
  <si>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</si>
  <si>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</si>
  <si>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</si>
  <si>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</si>
  <si>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</si>
  <si>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</si>
  <si>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</si>
  <si>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</si>
  <si>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</si>
  <si>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</si>
  <si>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</si>
  <si>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</si>
  <si>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</si>
  <si>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</si>
  <si>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</si>
  <si>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</si>
  <si>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</si>
  <si>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</si>
  <si>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</si>
  <si>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</si>
  <si>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</si>
  <si>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</si>
  <si>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</si>
  <si>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</si>
  <si>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(Nr. 2170389600600000000)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</si>
  <si>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</si>
  <si>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</si>
  <si>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</si>
  <si>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</si>
  <si>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</si>
  <si>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t>Nr. 2170389600600000000</t>
  </si>
  <si>
    <t>Pasta, telefona un citi sakaru pakalpojumi</t>
  </si>
  <si>
    <t>Pārējie sakaru pakalpojumi</t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</si>
  <si>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</si>
  <si>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</si>
  <si>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</si>
  <si>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</si>
  <si>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</si>
  <si>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TĀME 2015. GADAM</t>
  </si>
  <si>
    <t>PRECIZĒTĀ TĀME 2015. GADAM</t>
  </si>
  <si>
    <t>Valsts sekretārrs</t>
  </si>
  <si>
    <t xml:space="preserve">                                                                                    K. Ozoliņš</t>
  </si>
  <si>
    <t>2015.gada 2.februārī</t>
  </si>
  <si>
    <r>
      <t> </t>
    </r>
    <r>
      <rPr>
        <b/>
        <sz val="10.5"/>
        <rFont val="Times New Roman"/>
        <family val="1"/>
      </rPr>
      <t>1000</t>
    </r>
  </si>
  <si>
    <r>
      <t> </t>
    </r>
    <r>
      <rPr>
        <b/>
        <sz val="10.5"/>
        <rFont val="Times New Roman"/>
        <family val="1"/>
      </rPr>
      <t>1100</t>
    </r>
  </si>
  <si>
    <r>
      <t> </t>
    </r>
    <r>
      <rPr>
        <b/>
        <sz val="10.5"/>
        <rFont val="Times New Roman"/>
        <family val="1"/>
      </rPr>
      <t>Atalgojums</t>
    </r>
  </si>
  <si>
    <r>
      <t> </t>
    </r>
    <r>
      <rPr>
        <b/>
        <sz val="10.5"/>
        <rFont val="Times New Roman"/>
        <family val="1"/>
      </rPr>
      <t>Darba devēja valsts sociālās apdrošināšanas obligātās iemaksas, pabalsti un kompensācijas</t>
    </r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</si>
  <si>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</si>
  <si>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</si>
  <si>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</si>
  <si>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</si>
  <si>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</si>
  <si>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</si>
  <si>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</si>
  <si>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</si>
  <si>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Pārējie komandējumu un darba braucienu izdevumi</t>
  </si>
  <si>
    <t>Darba devēja valsts sociālās apdrošināšanas obligātās iemaksas, pabalsti un kompensācijas</t>
  </si>
  <si>
    <t>Administratīvie izdevumi un sabiedriskās attiecības</t>
  </si>
  <si>
    <t>Izdevumi par saņemtajiem apmācību pakalpojumiem</t>
  </si>
  <si>
    <t>Informācijas tehnoloģiju pakalpojumi</t>
  </si>
  <si>
    <t>Pārējie informācijas tehnoloģiju pakalpojumi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</si>
  <si>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</si>
  <si>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Nemateriālie ieguldījumi</t>
  </si>
  <si>
    <t>Licences, koncesijas un patenti, preču zīmes un līdzīgas tiesības</t>
  </si>
  <si>
    <t>Datorprogrammas</t>
  </si>
  <si>
    <t>2015.gada 9.jūlijā</t>
  </si>
  <si>
    <t>Valsts sekretārs</t>
  </si>
  <si>
    <t>2015.gada 4.septembrī</t>
  </si>
  <si>
    <t xml:space="preserve">                                                                                    Dž. Innusa</t>
  </si>
  <si>
    <t>2015.gada 30.decembrī</t>
  </si>
  <si>
    <t>Normatīvajos aktos noteiktie darba devēja veselības izdevumi darba ņēmējiem</t>
  </si>
  <si>
    <t>Kārtējā remonta un iestāžu uzturēšanas materiāli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</si>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</sst>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b/>
      <sz val="10.5"/>
      <name val="Helv"/>
      <family val="0"/>
    </font>
    <font>
      <b/>
      <sz val="10.5"/>
      <name val="Arial"/>
      <family val="2"/>
    </font>
    <font>
      <b/>
      <sz val="10.7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83">
      <selection activeCell="B84" sqref="B8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8"/>
      <c r="B11" s="109" t="s">
        <v>104</v>
      </c>
      <c r="C11" s="110"/>
    </row>
    <row r="12" spans="1:3" ht="63" customHeight="1">
      <c r="A12" s="38"/>
      <c r="B12" s="39" t="s">
        <v>105</v>
      </c>
      <c r="C12" s="40" t="s">
        <v>68</v>
      </c>
    </row>
    <row r="13" spans="1:3" ht="15">
      <c r="A13" s="38"/>
      <c r="B13" s="51"/>
      <c r="C13" s="52" t="s">
        <v>69</v>
      </c>
    </row>
    <row r="14" spans="1:3" ht="15" customHeight="1">
      <c r="A14" s="38"/>
      <c r="B14" s="111" t="s">
        <v>106</v>
      </c>
      <c r="C14" s="111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1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134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118</v>
      </c>
      <c r="C25" s="34" t="s">
        <v>109</v>
      </c>
    </row>
    <row r="26" spans="1:3" s="10" customFormat="1" ht="26.25" customHeight="1">
      <c r="A26" s="35" t="s">
        <v>3</v>
      </c>
      <c r="B26" s="36" t="s">
        <v>47</v>
      </c>
      <c r="C26" s="37" t="s">
        <v>48</v>
      </c>
    </row>
    <row r="27" spans="1:3" s="10" customFormat="1" ht="27.75" customHeight="1">
      <c r="A27" s="35" t="s">
        <v>4</v>
      </c>
      <c r="B27" s="36" t="s">
        <v>46</v>
      </c>
      <c r="C27" s="45">
        <v>17</v>
      </c>
    </row>
    <row r="28" spans="1:3" s="16" customFormat="1" ht="15" customHeight="1">
      <c r="A28" s="112"/>
      <c r="B28" s="112"/>
      <c r="C28" s="14"/>
    </row>
    <row r="29" spans="1:3" s="16" customFormat="1" ht="15" customHeight="1">
      <c r="A29" s="15"/>
      <c r="C29" s="14"/>
    </row>
    <row r="30" spans="1:3" s="16" customFormat="1" ht="15" customHeight="1">
      <c r="A30" s="112" t="s">
        <v>122</v>
      </c>
      <c r="B30" s="112"/>
      <c r="C30" s="1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2" customHeight="1">
      <c r="A59" s="15"/>
      <c r="C59" s="14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9"/>
    </row>
    <row r="62" spans="1:3" ht="50.25" customHeight="1">
      <c r="A62" s="3" t="s">
        <v>73</v>
      </c>
      <c r="B62" s="3" t="s">
        <v>74</v>
      </c>
      <c r="C62" s="5" t="s">
        <v>94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2" customFormat="1" ht="14.25">
      <c r="A64" s="19" t="s">
        <v>95</v>
      </c>
      <c r="B64" s="42" t="s">
        <v>96</v>
      </c>
      <c r="C64" s="22">
        <f>SUM(C65,C72,C77)</f>
        <v>10788850</v>
      </c>
      <c r="D64" s="60"/>
      <c r="E64" s="61"/>
    </row>
    <row r="65" spans="1:3" s="63" customFormat="1" ht="15">
      <c r="A65" s="19" t="s">
        <v>5</v>
      </c>
      <c r="B65" s="43" t="s">
        <v>6</v>
      </c>
      <c r="C65" s="22">
        <f>SUM(C66,C70)</f>
        <v>5468850</v>
      </c>
    </row>
    <row r="66" spans="1:3" s="63" customFormat="1" ht="15">
      <c r="A66" s="19">
        <v>21100</v>
      </c>
      <c r="B66" s="43" t="s">
        <v>7</v>
      </c>
      <c r="C66" s="22">
        <f>SUM(C67:C68)</f>
        <v>5468850</v>
      </c>
    </row>
    <row r="67" spans="1:3" s="10" customFormat="1" ht="18" customHeight="1" hidden="1">
      <c r="A67" s="2">
        <v>21150</v>
      </c>
      <c r="B67" s="17" t="s">
        <v>61</v>
      </c>
      <c r="C67" s="18"/>
    </row>
    <row r="68" spans="1:3" s="10" customFormat="1" ht="30">
      <c r="A68" s="4" t="s">
        <v>49</v>
      </c>
      <c r="B68" s="17" t="s">
        <v>50</v>
      </c>
      <c r="C68" s="18">
        <f>SUM(C69)</f>
        <v>5468850</v>
      </c>
    </row>
    <row r="69" spans="1:3" s="10" customFormat="1" ht="30">
      <c r="A69" s="4" t="s">
        <v>51</v>
      </c>
      <c r="B69" s="17" t="s">
        <v>52</v>
      </c>
      <c r="C69" s="18">
        <f>3870000+709500+889350</f>
        <v>5468850</v>
      </c>
    </row>
    <row r="70" spans="1:3" s="61" customFormat="1" ht="14.25" hidden="1">
      <c r="A70" s="19">
        <v>21200</v>
      </c>
      <c r="B70" s="20" t="s">
        <v>64</v>
      </c>
      <c r="C70" s="21">
        <f>SUM(C71)</f>
        <v>0</v>
      </c>
    </row>
    <row r="71" spans="1:3" s="10" customFormat="1" ht="15" hidden="1">
      <c r="A71" s="2">
        <v>21210</v>
      </c>
      <c r="B71" s="17" t="s">
        <v>63</v>
      </c>
      <c r="C71" s="18"/>
    </row>
    <row r="72" spans="1:3" s="63" customFormat="1" ht="28.5" hidden="1">
      <c r="A72" s="19" t="s">
        <v>97</v>
      </c>
      <c r="B72" s="43" t="s">
        <v>98</v>
      </c>
      <c r="C72" s="22">
        <f>SUM(C73)</f>
        <v>0</v>
      </c>
    </row>
    <row r="73" spans="1:3" s="63" customFormat="1" ht="15" hidden="1">
      <c r="A73" s="19">
        <v>18000</v>
      </c>
      <c r="B73" s="43" t="s">
        <v>99</v>
      </c>
      <c r="C73" s="22">
        <f>SUM(C74)</f>
        <v>0</v>
      </c>
    </row>
    <row r="74" spans="1:3" s="10" customFormat="1" ht="15" hidden="1">
      <c r="A74" s="2">
        <v>18100</v>
      </c>
      <c r="B74" s="17" t="s">
        <v>100</v>
      </c>
      <c r="C74" s="18">
        <f>SUM(C75)</f>
        <v>0</v>
      </c>
    </row>
    <row r="75" spans="1:3" s="10" customFormat="1" ht="15" hidden="1">
      <c r="A75" s="4">
        <v>18130</v>
      </c>
      <c r="B75" s="17" t="s">
        <v>101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102</v>
      </c>
      <c r="C76" s="18"/>
    </row>
    <row r="77" spans="1:3" s="63" customFormat="1" ht="15">
      <c r="A77" s="19">
        <v>21700</v>
      </c>
      <c r="B77" s="43" t="s">
        <v>20</v>
      </c>
      <c r="C77" s="22">
        <f>SUM(C78:C79)</f>
        <v>5320000</v>
      </c>
    </row>
    <row r="78" spans="1:3" s="10" customFormat="1" ht="15">
      <c r="A78" s="2">
        <v>21710</v>
      </c>
      <c r="B78" s="2" t="s">
        <v>53</v>
      </c>
      <c r="C78" s="18">
        <f>1450000+3870000</f>
        <v>5320000</v>
      </c>
    </row>
    <row r="79" spans="1:3" s="10" customFormat="1" ht="15" hidden="1">
      <c r="A79" s="2">
        <v>21720</v>
      </c>
      <c r="B79" s="2" t="s">
        <v>65</v>
      </c>
      <c r="C79" s="18"/>
    </row>
    <row r="80" spans="1:3" s="63" customFormat="1" ht="15">
      <c r="A80" s="19" t="s">
        <v>21</v>
      </c>
      <c r="B80" s="24" t="s">
        <v>110</v>
      </c>
      <c r="C80" s="22">
        <f>SUM(C81,C131)</f>
        <v>10788850</v>
      </c>
    </row>
    <row r="81" spans="1:3" s="63" customFormat="1" ht="28.5">
      <c r="A81" s="19" t="s">
        <v>37</v>
      </c>
      <c r="B81" s="24" t="s">
        <v>11</v>
      </c>
      <c r="C81" s="22">
        <f>SUM(C82,C117,C123)</f>
        <v>9879500</v>
      </c>
    </row>
    <row r="82" spans="1:3" s="63" customFormat="1" ht="15">
      <c r="A82" s="19" t="s">
        <v>22</v>
      </c>
      <c r="B82" s="24" t="s">
        <v>12</v>
      </c>
      <c r="C82" s="22">
        <f>SUM(C83,C100)</f>
        <v>9170000</v>
      </c>
    </row>
    <row r="83" spans="1:3" s="10" customFormat="1" ht="15">
      <c r="A83" s="2" t="s">
        <v>123</v>
      </c>
      <c r="B83" s="20" t="s">
        <v>75</v>
      </c>
      <c r="C83" s="64">
        <f>SUM(C84+C94)</f>
        <v>114000</v>
      </c>
    </row>
    <row r="84" spans="1:3" s="10" customFormat="1" ht="15">
      <c r="A84" s="2" t="s">
        <v>124</v>
      </c>
      <c r="B84" s="17" t="s">
        <v>125</v>
      </c>
      <c r="C84" s="64">
        <f>SUM(C85+C88+C93)</f>
        <v>92000</v>
      </c>
    </row>
    <row r="85" spans="1:3" s="10" customFormat="1" ht="15">
      <c r="A85" s="2">
        <v>1110</v>
      </c>
      <c r="B85" s="17" t="s">
        <v>76</v>
      </c>
      <c r="C85" s="18">
        <f>SUM(C86:C87)</f>
        <v>87000</v>
      </c>
    </row>
    <row r="86" spans="1:3" s="10" customFormat="1" ht="15">
      <c r="A86" s="2">
        <v>1114</v>
      </c>
      <c r="B86" s="17" t="s">
        <v>77</v>
      </c>
      <c r="C86" s="18">
        <f>21000+43000</f>
        <v>64000</v>
      </c>
    </row>
    <row r="87" spans="1:3" s="10" customFormat="1" ht="15">
      <c r="A87" s="2">
        <v>1119</v>
      </c>
      <c r="B87" s="17" t="s">
        <v>78</v>
      </c>
      <c r="C87" s="18">
        <f>7000+16000</f>
        <v>23000</v>
      </c>
    </row>
    <row r="88" spans="1:3" s="10" customFormat="1" ht="15">
      <c r="A88" s="2">
        <v>1140</v>
      </c>
      <c r="B88" s="72" t="s">
        <v>143</v>
      </c>
      <c r="C88" s="18">
        <f>SUM(C89:C92)</f>
        <v>5000</v>
      </c>
    </row>
    <row r="89" spans="1:3" s="10" customFormat="1" ht="15" hidden="1">
      <c r="A89" s="2">
        <v>1142</v>
      </c>
      <c r="B89" s="72" t="s">
        <v>79</v>
      </c>
      <c r="C89" s="18"/>
    </row>
    <row r="90" spans="1:3" s="10" customFormat="1" ht="15" hidden="1">
      <c r="A90" s="2">
        <v>1146</v>
      </c>
      <c r="B90" s="72" t="s">
        <v>111</v>
      </c>
      <c r="C90" s="18"/>
    </row>
    <row r="91" spans="1:3" s="10" customFormat="1" ht="15">
      <c r="A91" s="2">
        <v>1147</v>
      </c>
      <c r="B91" s="72" t="s">
        <v>80</v>
      </c>
      <c r="C91" s="18">
        <v>3000</v>
      </c>
    </row>
    <row r="92" spans="1:3" s="10" customFormat="1" ht="15">
      <c r="A92" s="2">
        <v>1148</v>
      </c>
      <c r="B92" s="72" t="s">
        <v>144</v>
      </c>
      <c r="C92" s="18">
        <v>2000</v>
      </c>
    </row>
    <row r="93" spans="1:3" s="10" customFormat="1" ht="15" hidden="1">
      <c r="A93" s="2">
        <v>1150</v>
      </c>
      <c r="B93" s="17" t="s">
        <v>81</v>
      </c>
      <c r="C93" s="18"/>
    </row>
    <row r="94" spans="1:3" s="61" customFormat="1" ht="15.75" customHeight="1">
      <c r="A94" s="19">
        <v>1200</v>
      </c>
      <c r="B94" s="20" t="s">
        <v>152</v>
      </c>
      <c r="C94" s="21">
        <f>SUM(C95+C96)</f>
        <v>22000</v>
      </c>
    </row>
    <row r="95" spans="1:3" s="10" customFormat="1" ht="15">
      <c r="A95" s="2">
        <v>1210</v>
      </c>
      <c r="B95" s="17" t="s">
        <v>82</v>
      </c>
      <c r="C95" s="18">
        <f>6000+12000</f>
        <v>18000</v>
      </c>
    </row>
    <row r="96" spans="1:3" s="10" customFormat="1" ht="14.25" customHeight="1">
      <c r="A96" s="2">
        <v>1220</v>
      </c>
      <c r="B96" s="17" t="s">
        <v>83</v>
      </c>
      <c r="C96" s="18">
        <f>SUM(C97:C99)</f>
        <v>4000</v>
      </c>
    </row>
    <row r="97" spans="1:3" s="10" customFormat="1" ht="30" hidden="1">
      <c r="A97" s="2">
        <v>1221</v>
      </c>
      <c r="B97" s="17" t="s">
        <v>84</v>
      </c>
      <c r="C97" s="18"/>
    </row>
    <row r="98" spans="1:3" s="10" customFormat="1" ht="15">
      <c r="A98" s="2">
        <v>1227</v>
      </c>
      <c r="B98" s="17" t="s">
        <v>85</v>
      </c>
      <c r="C98" s="18">
        <v>4000</v>
      </c>
    </row>
    <row r="99" spans="1:3" s="10" customFormat="1" ht="30" hidden="1">
      <c r="A99" s="2">
        <v>1228</v>
      </c>
      <c r="B99" s="17" t="s">
        <v>86</v>
      </c>
      <c r="C99" s="18"/>
    </row>
    <row r="100" spans="1:5" s="63" customFormat="1" ht="15">
      <c r="A100" s="19">
        <v>2000</v>
      </c>
      <c r="B100" s="24" t="s">
        <v>23</v>
      </c>
      <c r="C100" s="22">
        <f>SUM(C101,C108,C113)</f>
        <v>9056000</v>
      </c>
      <c r="D100" s="10"/>
      <c r="E100" s="10"/>
    </row>
    <row r="101" spans="1:5" ht="17.25" customHeight="1">
      <c r="A101" s="19">
        <v>2100</v>
      </c>
      <c r="B101" s="24" t="s">
        <v>87</v>
      </c>
      <c r="C101" s="22">
        <f>SUM(C102,C105)</f>
        <v>42000</v>
      </c>
      <c r="D101" s="10"/>
      <c r="E101" s="10"/>
    </row>
    <row r="102" spans="1:5" ht="15" hidden="1">
      <c r="A102" s="2">
        <v>2110</v>
      </c>
      <c r="B102" s="25" t="s">
        <v>88</v>
      </c>
      <c r="C102" s="23">
        <f>SUM(C103:C104)</f>
        <v>0</v>
      </c>
      <c r="D102" s="10"/>
      <c r="E102" s="10"/>
    </row>
    <row r="103" spans="1:5" ht="15" hidden="1">
      <c r="A103" s="2">
        <v>2111</v>
      </c>
      <c r="B103" s="25" t="s">
        <v>89</v>
      </c>
      <c r="C103" s="23"/>
      <c r="D103" s="10"/>
      <c r="E103" s="10"/>
    </row>
    <row r="104" spans="1:5" ht="15" hidden="1">
      <c r="A104" s="2">
        <v>2112</v>
      </c>
      <c r="B104" s="25" t="s">
        <v>90</v>
      </c>
      <c r="C104" s="23"/>
      <c r="D104" s="10"/>
      <c r="E104" s="10"/>
    </row>
    <row r="105" spans="1:5" ht="15">
      <c r="A105" s="2">
        <v>2120</v>
      </c>
      <c r="B105" s="77" t="s">
        <v>145</v>
      </c>
      <c r="C105" s="23">
        <f>SUM(C106:C107)</f>
        <v>42000</v>
      </c>
      <c r="D105" s="10"/>
      <c r="E105" s="10"/>
    </row>
    <row r="106" spans="1:5" ht="15">
      <c r="A106" s="2">
        <v>2121</v>
      </c>
      <c r="B106" s="25" t="s">
        <v>89</v>
      </c>
      <c r="C106" s="23">
        <f>2000+6000</f>
        <v>8000</v>
      </c>
      <c r="D106" s="10"/>
      <c r="E106" s="10"/>
    </row>
    <row r="107" spans="1:5" ht="15">
      <c r="A107" s="2">
        <v>2122</v>
      </c>
      <c r="B107" s="25" t="s">
        <v>90</v>
      </c>
      <c r="C107" s="23">
        <f>4000+30000</f>
        <v>34000</v>
      </c>
      <c r="D107" s="10"/>
      <c r="E107" s="10"/>
    </row>
    <row r="108" spans="1:3" ht="14.25">
      <c r="A108" s="19">
        <v>2200</v>
      </c>
      <c r="B108" s="24" t="s">
        <v>24</v>
      </c>
      <c r="C108" s="22">
        <f>SUM(C109,C111)</f>
        <v>8978000</v>
      </c>
    </row>
    <row r="109" spans="1:3" s="70" customFormat="1" ht="15">
      <c r="A109" s="2">
        <v>2210</v>
      </c>
      <c r="B109" s="25" t="s">
        <v>127</v>
      </c>
      <c r="C109" s="23">
        <f>SUM(C110)</f>
        <v>5000</v>
      </c>
    </row>
    <row r="110" spans="1:3" s="70" customFormat="1" ht="15">
      <c r="A110" s="2">
        <v>2219</v>
      </c>
      <c r="B110" s="25" t="s">
        <v>128</v>
      </c>
      <c r="C110" s="23">
        <v>5000</v>
      </c>
    </row>
    <row r="111" spans="1:3" ht="15">
      <c r="A111" s="2">
        <v>2230</v>
      </c>
      <c r="B111" s="25" t="s">
        <v>66</v>
      </c>
      <c r="C111" s="23">
        <f>SUM(C112)</f>
        <v>8973000</v>
      </c>
    </row>
    <row r="112" spans="1:3" ht="15">
      <c r="A112" s="2">
        <v>2239</v>
      </c>
      <c r="B112" s="25" t="s">
        <v>67</v>
      </c>
      <c r="C112" s="23">
        <f>1410000+3693000+3870000</f>
        <v>8973000</v>
      </c>
    </row>
    <row r="113" spans="1:3" s="10" customFormat="1" ht="31.5" customHeight="1">
      <c r="A113" s="19" t="s">
        <v>91</v>
      </c>
      <c r="B113" s="24" t="s">
        <v>92</v>
      </c>
      <c r="C113" s="22">
        <f>SUM(C114)</f>
        <v>36000</v>
      </c>
    </row>
    <row r="114" spans="1:3" s="10" customFormat="1" ht="15">
      <c r="A114" s="2">
        <v>2310</v>
      </c>
      <c r="B114" s="72" t="s">
        <v>146</v>
      </c>
      <c r="C114" s="18">
        <f>SUM(C115:C116)</f>
        <v>36000</v>
      </c>
    </row>
    <row r="115" spans="1:3" s="10" customFormat="1" ht="15" hidden="1">
      <c r="A115" s="2">
        <v>2311</v>
      </c>
      <c r="B115" s="17" t="s">
        <v>93</v>
      </c>
      <c r="C115" s="18"/>
    </row>
    <row r="116" spans="1:3" s="10" customFormat="1" ht="15">
      <c r="A116" s="2">
        <v>2312</v>
      </c>
      <c r="B116" s="17" t="s">
        <v>129</v>
      </c>
      <c r="C116" s="18">
        <v>36000</v>
      </c>
    </row>
    <row r="117" spans="1:3" s="63" customFormat="1" ht="14.25" customHeight="1">
      <c r="A117" s="19" t="s">
        <v>13</v>
      </c>
      <c r="B117" s="24" t="s">
        <v>14</v>
      </c>
      <c r="C117" s="22">
        <f>SUM(C118)</f>
        <v>709500</v>
      </c>
    </row>
    <row r="118" spans="1:3" s="63" customFormat="1" ht="14.25" customHeight="1">
      <c r="A118" s="19" t="s">
        <v>15</v>
      </c>
      <c r="B118" s="24" t="s">
        <v>25</v>
      </c>
      <c r="C118" s="22">
        <f>SUM(C119)</f>
        <v>709500</v>
      </c>
    </row>
    <row r="119" spans="1:3" s="63" customFormat="1" ht="15">
      <c r="A119" s="19" t="s">
        <v>26</v>
      </c>
      <c r="B119" s="76" t="s">
        <v>147</v>
      </c>
      <c r="C119" s="22">
        <f>SUM(C120)</f>
        <v>709500</v>
      </c>
    </row>
    <row r="120" spans="1:3" ht="40.5">
      <c r="A120" s="2">
        <v>3290</v>
      </c>
      <c r="B120" s="77" t="s">
        <v>148</v>
      </c>
      <c r="C120" s="23">
        <f>SUM(C121:C122)</f>
        <v>709500</v>
      </c>
    </row>
    <row r="121" spans="1:3" ht="30" customHeight="1" hidden="1">
      <c r="A121" s="2">
        <v>3292</v>
      </c>
      <c r="B121" s="77" t="s">
        <v>149</v>
      </c>
      <c r="C121" s="23"/>
    </row>
    <row r="122" spans="1:3" ht="30" customHeight="1">
      <c r="A122" s="2">
        <v>3293</v>
      </c>
      <c r="B122" s="77" t="s">
        <v>150</v>
      </c>
      <c r="C122" s="23">
        <v>709500</v>
      </c>
    </row>
    <row r="123" spans="1:3" s="63" customFormat="1" ht="14.25" customHeight="1" hidden="1">
      <c r="A123" s="19">
        <v>7000</v>
      </c>
      <c r="B123" s="24" t="s">
        <v>40</v>
      </c>
      <c r="C123" s="22">
        <f>SUM(C124,C128)</f>
        <v>0</v>
      </c>
    </row>
    <row r="124" spans="1:3" s="63" customFormat="1" ht="14.25" customHeight="1" hidden="1">
      <c r="A124" s="19" t="s">
        <v>27</v>
      </c>
      <c r="B124" s="24" t="s">
        <v>45</v>
      </c>
      <c r="C124" s="22">
        <f>SUM(C125)</f>
        <v>0</v>
      </c>
    </row>
    <row r="125" spans="1:3" s="63" customFormat="1" ht="14.25" customHeight="1" hidden="1">
      <c r="A125" s="19">
        <v>7600</v>
      </c>
      <c r="B125" s="24" t="s">
        <v>57</v>
      </c>
      <c r="C125" s="22">
        <f>SUM(C126)</f>
        <v>0</v>
      </c>
    </row>
    <row r="126" spans="1:3" ht="15" customHeight="1" hidden="1">
      <c r="A126" s="2">
        <v>7630</v>
      </c>
      <c r="B126" s="25" t="s">
        <v>56</v>
      </c>
      <c r="C126" s="23">
        <f>SUM(C127)</f>
        <v>0</v>
      </c>
    </row>
    <row r="127" spans="1:3" ht="30" customHeight="1" hidden="1">
      <c r="A127" s="2">
        <v>7639</v>
      </c>
      <c r="B127" s="25" t="s">
        <v>59</v>
      </c>
      <c r="C127" s="23"/>
    </row>
    <row r="128" spans="1:3" s="63" customFormat="1" ht="14.25" customHeight="1" hidden="1">
      <c r="A128" s="19" t="s">
        <v>28</v>
      </c>
      <c r="B128" s="24" t="s">
        <v>29</v>
      </c>
      <c r="C128" s="22">
        <f>SUM(C129)</f>
        <v>0</v>
      </c>
    </row>
    <row r="129" spans="1:3" s="63" customFormat="1" ht="14.25" customHeight="1" hidden="1">
      <c r="A129" s="19" t="s">
        <v>30</v>
      </c>
      <c r="B129" s="24" t="s">
        <v>41</v>
      </c>
      <c r="C129" s="22">
        <f>SUM(C130)</f>
        <v>0</v>
      </c>
    </row>
    <row r="130" spans="1:3" ht="49.5" customHeight="1" hidden="1">
      <c r="A130" s="2" t="s">
        <v>54</v>
      </c>
      <c r="B130" s="25" t="s">
        <v>55</v>
      </c>
      <c r="C130" s="23"/>
    </row>
    <row r="131" spans="1:3" s="63" customFormat="1" ht="14.25" customHeight="1">
      <c r="A131" s="19" t="s">
        <v>16</v>
      </c>
      <c r="B131" s="24" t="s">
        <v>31</v>
      </c>
      <c r="C131" s="22">
        <f>SUM(C132,C140)</f>
        <v>909350</v>
      </c>
    </row>
    <row r="132" spans="1:3" s="63" customFormat="1" ht="14.25" customHeight="1">
      <c r="A132" s="19">
        <v>5000</v>
      </c>
      <c r="B132" s="24" t="s">
        <v>32</v>
      </c>
      <c r="C132" s="22">
        <f>SUM(C133)</f>
        <v>20000</v>
      </c>
    </row>
    <row r="133" spans="1:3" s="63" customFormat="1" ht="14.25" customHeight="1">
      <c r="A133" s="19" t="s">
        <v>33</v>
      </c>
      <c r="B133" s="20" t="s">
        <v>34</v>
      </c>
      <c r="C133" s="22">
        <f>SUM(C134,C136,C139)</f>
        <v>20000</v>
      </c>
    </row>
    <row r="134" spans="1:3" s="10" customFormat="1" ht="15.75" customHeight="1" hidden="1">
      <c r="A134" s="2" t="s">
        <v>112</v>
      </c>
      <c r="B134" s="17" t="s">
        <v>113</v>
      </c>
      <c r="C134" s="18">
        <f>SUM(C135)</f>
        <v>0</v>
      </c>
    </row>
    <row r="135" spans="1:3" s="10" customFormat="1" ht="15.75" customHeight="1" hidden="1">
      <c r="A135" s="2" t="s">
        <v>114</v>
      </c>
      <c r="B135" s="17" t="s">
        <v>115</v>
      </c>
      <c r="C135" s="18"/>
    </row>
    <row r="136" spans="1:4" s="75" customFormat="1" ht="13.5">
      <c r="A136" s="71" t="s">
        <v>130</v>
      </c>
      <c r="B136" s="72" t="s">
        <v>131</v>
      </c>
      <c r="C136" s="73">
        <f>SUM(C137:C138)</f>
        <v>20000</v>
      </c>
      <c r="D136" s="74"/>
    </row>
    <row r="137" spans="1:4" s="75" customFormat="1" ht="13.5">
      <c r="A137" s="71">
        <v>5232</v>
      </c>
      <c r="B137" s="72" t="s">
        <v>132</v>
      </c>
      <c r="C137" s="73">
        <v>10000</v>
      </c>
      <c r="D137" s="74"/>
    </row>
    <row r="138" spans="1:4" s="75" customFormat="1" ht="13.5">
      <c r="A138" s="71">
        <v>5238</v>
      </c>
      <c r="B138" s="72" t="s">
        <v>133</v>
      </c>
      <c r="C138" s="73">
        <v>10000</v>
      </c>
      <c r="D138" s="74"/>
    </row>
    <row r="139" spans="1:3" s="10" customFormat="1" ht="15.75" customHeight="1" hidden="1">
      <c r="A139" s="2" t="s">
        <v>116</v>
      </c>
      <c r="B139" s="17" t="s">
        <v>117</v>
      </c>
      <c r="C139" s="18"/>
    </row>
    <row r="140" spans="1:3" s="63" customFormat="1" ht="14.25" customHeight="1">
      <c r="A140" s="19">
        <v>9000</v>
      </c>
      <c r="B140" s="20" t="s">
        <v>42</v>
      </c>
      <c r="C140" s="22">
        <f>SUM(C141,C143)</f>
        <v>889350</v>
      </c>
    </row>
    <row r="141" spans="1:3" s="63" customFormat="1" ht="14.25" customHeight="1">
      <c r="A141" s="19">
        <v>9500</v>
      </c>
      <c r="B141" s="24" t="s">
        <v>43</v>
      </c>
      <c r="C141" s="22">
        <f>SUM(C142)</f>
        <v>889350</v>
      </c>
    </row>
    <row r="142" spans="1:3" ht="30">
      <c r="A142" s="78">
        <v>9580</v>
      </c>
      <c r="B142" s="2" t="s">
        <v>44</v>
      </c>
      <c r="C142" s="23">
        <v>889350</v>
      </c>
    </row>
    <row r="143" spans="1:3" s="63" customFormat="1" ht="14.25" customHeight="1" hidden="1">
      <c r="A143" s="19" t="s">
        <v>35</v>
      </c>
      <c r="B143" s="20" t="s">
        <v>60</v>
      </c>
      <c r="C143" s="22">
        <f>SUM(C144)</f>
        <v>0</v>
      </c>
    </row>
    <row r="144" spans="1:3" ht="45" customHeight="1" hidden="1">
      <c r="A144" s="2">
        <v>9610</v>
      </c>
      <c r="B144" s="17" t="s">
        <v>58</v>
      </c>
      <c r="C144" s="23"/>
    </row>
    <row r="145" spans="1:3" s="63" customFormat="1" ht="28.5">
      <c r="A145" s="19" t="s">
        <v>103</v>
      </c>
      <c r="B145" s="24" t="s">
        <v>17</v>
      </c>
      <c r="C145" s="22">
        <f>SUM(C64-C80)</f>
        <v>0</v>
      </c>
    </row>
    <row r="146" spans="1:3" ht="15" hidden="1">
      <c r="A146" s="2" t="s">
        <v>9</v>
      </c>
      <c r="B146" s="44" t="s">
        <v>18</v>
      </c>
      <c r="C146" s="23">
        <f>SUM(C147)</f>
        <v>0</v>
      </c>
    </row>
    <row r="147" spans="1:3" ht="15" hidden="1">
      <c r="A147" s="2" t="s">
        <v>10</v>
      </c>
      <c r="B147" s="44" t="s">
        <v>19</v>
      </c>
      <c r="C147" s="23">
        <f>SUM(C148)</f>
        <v>0</v>
      </c>
    </row>
    <row r="148" spans="1:3" ht="15" hidden="1">
      <c r="A148" s="2" t="s">
        <v>36</v>
      </c>
      <c r="B148" s="44" t="s">
        <v>62</v>
      </c>
      <c r="C148" s="23">
        <f>SUM(-C145)</f>
        <v>0</v>
      </c>
    </row>
    <row r="149" spans="1:3" ht="15">
      <c r="A149" s="12"/>
      <c r="B149" s="26"/>
      <c r="C149" s="8"/>
    </row>
    <row r="150" spans="1:3" s="10" customFormat="1" ht="15">
      <c r="A150" s="9" t="s">
        <v>107</v>
      </c>
      <c r="C150" s="11" t="s">
        <v>108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106</v>
      </c>
      <c r="C152" s="11"/>
    </row>
    <row r="185" spans="1:4" ht="14.25">
      <c r="A185" s="28"/>
      <c r="C185" s="28"/>
      <c r="D185" s="65"/>
    </row>
    <row r="197" spans="1:4" ht="14.25">
      <c r="A197" s="28"/>
      <c r="C197" s="28"/>
      <c r="D197" s="65"/>
    </row>
    <row r="198" spans="1:4" ht="14.25">
      <c r="A198" s="28"/>
      <c r="C198" s="28"/>
      <c r="D198" s="65"/>
    </row>
    <row r="236" ht="14.25">
      <c r="D236" s="65"/>
    </row>
    <row r="237" ht="14.25">
      <c r="D237" s="65"/>
    </row>
    <row r="238" ht="14.25">
      <c r="D238" s="65"/>
    </row>
    <row r="239" ht="14.25">
      <c r="D239" s="65"/>
    </row>
    <row r="240" spans="1:4" s="67" customFormat="1" ht="15">
      <c r="A240" s="27"/>
      <c r="B240" s="28"/>
      <c r="C240" s="29"/>
      <c r="D240" s="66"/>
    </row>
    <row r="241" spans="1:4" s="67" customFormat="1" ht="15">
      <c r="A241" s="27"/>
      <c r="B241" s="28"/>
      <c r="C241" s="29"/>
      <c r="D241" s="68"/>
    </row>
    <row r="242" spans="1:4" s="67" customFormat="1" ht="15">
      <c r="A242" s="27"/>
      <c r="B242" s="28"/>
      <c r="C242" s="29"/>
      <c r="D242" s="68"/>
    </row>
    <row r="243" spans="1:4" s="67" customFormat="1" ht="15">
      <c r="A243" s="27"/>
      <c r="B243" s="28"/>
      <c r="C243" s="29"/>
      <c r="D243" s="68"/>
    </row>
    <row r="244" spans="1:4" s="67" customFormat="1" ht="15">
      <c r="A244" s="27"/>
      <c r="B244" s="28"/>
      <c r="C244" s="29"/>
      <c r="D244" s="68"/>
    </row>
    <row r="245" spans="1:4" s="67" customFormat="1" ht="15">
      <c r="A245" s="27"/>
      <c r="B245" s="28"/>
      <c r="C245" s="29"/>
      <c r="D245" s="68"/>
    </row>
    <row r="246" spans="1:4" s="67" customFormat="1" ht="15">
      <c r="A246" s="27"/>
      <c r="B246" s="28"/>
      <c r="C246" s="29"/>
      <c r="D246" s="68"/>
    </row>
    <row r="247" spans="1:4" s="67" customFormat="1" ht="15">
      <c r="A247" s="27"/>
      <c r="B247" s="28"/>
      <c r="C247" s="29"/>
      <c r="D247" s="68"/>
    </row>
    <row r="248" spans="1:3" s="69" customFormat="1" ht="15">
      <c r="A248" s="27"/>
      <c r="B248" s="28"/>
      <c r="C248" s="29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3"/>
  <sheetViews>
    <sheetView zoomScalePageLayoutView="0" workbookViewId="0" topLeftCell="A83">
      <selection activeCell="B40" sqref="B4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8"/>
      <c r="B11" s="109" t="s">
        <v>136</v>
      </c>
      <c r="C11" s="110"/>
    </row>
    <row r="12" spans="1:3" ht="63" customHeight="1">
      <c r="A12" s="38"/>
      <c r="B12" s="39" t="s">
        <v>137</v>
      </c>
      <c r="C12" s="40" t="s">
        <v>68</v>
      </c>
    </row>
    <row r="13" spans="1:3" ht="15">
      <c r="A13" s="38"/>
      <c r="B13" s="51"/>
      <c r="C13" s="52" t="s">
        <v>69</v>
      </c>
    </row>
    <row r="14" spans="1:3" ht="15" customHeight="1">
      <c r="A14" s="38"/>
      <c r="B14" s="111" t="s">
        <v>138</v>
      </c>
      <c r="C14" s="111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1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118</v>
      </c>
      <c r="C25" s="34" t="s">
        <v>109</v>
      </c>
    </row>
    <row r="26" spans="1:3" s="10" customFormat="1" ht="26.25" customHeight="1">
      <c r="A26" s="35" t="s">
        <v>3</v>
      </c>
      <c r="B26" s="36" t="s">
        <v>47</v>
      </c>
      <c r="C26" s="37" t="s">
        <v>48</v>
      </c>
    </row>
    <row r="27" spans="1:3" s="10" customFormat="1" ht="27.75" customHeight="1">
      <c r="A27" s="35" t="s">
        <v>4</v>
      </c>
      <c r="B27" s="36" t="s">
        <v>46</v>
      </c>
      <c r="C27" s="45">
        <v>17</v>
      </c>
    </row>
    <row r="28" spans="1:3" s="16" customFormat="1" ht="15" customHeight="1">
      <c r="A28" s="112"/>
      <c r="B28" s="112"/>
      <c r="C28" s="14"/>
    </row>
    <row r="29" spans="1:3" s="16" customFormat="1" ht="15" customHeight="1">
      <c r="A29" s="15"/>
      <c r="C29" s="14"/>
    </row>
    <row r="30" spans="1:3" s="16" customFormat="1" ht="15" customHeight="1">
      <c r="A30" s="112" t="s">
        <v>122</v>
      </c>
      <c r="B30" s="112"/>
      <c r="C30" s="1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2" customHeight="1">
      <c r="A59" s="15"/>
      <c r="C59" s="14"/>
    </row>
    <row r="60" spans="1:3" s="82" customFormat="1" ht="28.5" customHeight="1">
      <c r="A60" s="79"/>
      <c r="B60" s="80" t="s">
        <v>72</v>
      </c>
      <c r="C60" s="81"/>
    </row>
    <row r="61" spans="1:3" s="75" customFormat="1" ht="9" customHeight="1">
      <c r="A61" s="83"/>
      <c r="B61" s="80"/>
      <c r="C61" s="84"/>
    </row>
    <row r="62" spans="1:3" s="82" customFormat="1" ht="39" customHeight="1">
      <c r="A62" s="85" t="s">
        <v>73</v>
      </c>
      <c r="B62" s="85" t="s">
        <v>74</v>
      </c>
      <c r="C62" s="86" t="s">
        <v>94</v>
      </c>
    </row>
    <row r="63" spans="1:3" s="82" customFormat="1" ht="12.75" customHeight="1">
      <c r="A63" s="87">
        <v>1</v>
      </c>
      <c r="B63" s="85">
        <v>2</v>
      </c>
      <c r="C63" s="88">
        <v>3</v>
      </c>
    </row>
    <row r="64" spans="1:3" s="92" customFormat="1" ht="13.5">
      <c r="A64" s="89" t="s">
        <v>95</v>
      </c>
      <c r="B64" s="90" t="s">
        <v>96</v>
      </c>
      <c r="C64" s="91">
        <f>SUM(C65,C72,C77)</f>
        <v>10788850</v>
      </c>
    </row>
    <row r="65" spans="1:3" s="94" customFormat="1" ht="13.5">
      <c r="A65" s="89" t="s">
        <v>5</v>
      </c>
      <c r="B65" s="93" t="s">
        <v>6</v>
      </c>
      <c r="C65" s="91">
        <f>SUM(C66,C70)</f>
        <v>5468850</v>
      </c>
    </row>
    <row r="66" spans="1:3" s="94" customFormat="1" ht="13.5">
      <c r="A66" s="89">
        <v>21100</v>
      </c>
      <c r="B66" s="93" t="s">
        <v>7</v>
      </c>
      <c r="C66" s="91">
        <f>SUM(C67:C68)</f>
        <v>5468850</v>
      </c>
    </row>
    <row r="67" spans="1:3" s="75" customFormat="1" ht="18" customHeight="1" hidden="1">
      <c r="A67" s="71">
        <v>21150</v>
      </c>
      <c r="B67" s="72" t="s">
        <v>61</v>
      </c>
      <c r="C67" s="73"/>
    </row>
    <row r="68" spans="1:3" s="75" customFormat="1" ht="27">
      <c r="A68" s="95" t="s">
        <v>49</v>
      </c>
      <c r="B68" s="72" t="s">
        <v>50</v>
      </c>
      <c r="C68" s="73">
        <f>SUM(C69)</f>
        <v>5468850</v>
      </c>
    </row>
    <row r="69" spans="1:3" s="75" customFormat="1" ht="27">
      <c r="A69" s="95" t="s">
        <v>51</v>
      </c>
      <c r="B69" s="72" t="s">
        <v>52</v>
      </c>
      <c r="C69" s="73">
        <f>3870000+709500+889350</f>
        <v>5468850</v>
      </c>
    </row>
    <row r="70" spans="1:3" s="98" customFormat="1" ht="13.5" hidden="1">
      <c r="A70" s="89">
        <v>21200</v>
      </c>
      <c r="B70" s="96" t="s">
        <v>64</v>
      </c>
      <c r="C70" s="97">
        <f>SUM(C71)</f>
        <v>0</v>
      </c>
    </row>
    <row r="71" spans="1:3" s="75" customFormat="1" ht="13.5" hidden="1">
      <c r="A71" s="71">
        <v>21210</v>
      </c>
      <c r="B71" s="72" t="s">
        <v>63</v>
      </c>
      <c r="C71" s="73"/>
    </row>
    <row r="72" spans="1:3" s="94" customFormat="1" ht="13.5" hidden="1">
      <c r="A72" s="89" t="s">
        <v>97</v>
      </c>
      <c r="B72" s="93" t="s">
        <v>98</v>
      </c>
      <c r="C72" s="91">
        <f>SUM(C73)</f>
        <v>0</v>
      </c>
    </row>
    <row r="73" spans="1:3" s="94" customFormat="1" ht="13.5" hidden="1">
      <c r="A73" s="89">
        <v>18000</v>
      </c>
      <c r="B73" s="93" t="s">
        <v>99</v>
      </c>
      <c r="C73" s="91">
        <f>SUM(C74)</f>
        <v>0</v>
      </c>
    </row>
    <row r="74" spans="1:3" s="75" customFormat="1" ht="13.5" hidden="1">
      <c r="A74" s="71">
        <v>18100</v>
      </c>
      <c r="B74" s="72" t="s">
        <v>100</v>
      </c>
      <c r="C74" s="73">
        <f>SUM(C75)</f>
        <v>0</v>
      </c>
    </row>
    <row r="75" spans="1:3" s="75" customFormat="1" ht="13.5" hidden="1">
      <c r="A75" s="95">
        <v>18130</v>
      </c>
      <c r="B75" s="72" t="s">
        <v>101</v>
      </c>
      <c r="C75" s="73">
        <f>SUM(C76)</f>
        <v>0</v>
      </c>
    </row>
    <row r="76" spans="1:3" s="75" customFormat="1" ht="14.25" customHeight="1" hidden="1">
      <c r="A76" s="95">
        <v>18132</v>
      </c>
      <c r="B76" s="72" t="s">
        <v>102</v>
      </c>
      <c r="C76" s="73"/>
    </row>
    <row r="77" spans="1:3" s="94" customFormat="1" ht="13.5">
      <c r="A77" s="89">
        <v>21700</v>
      </c>
      <c r="B77" s="93" t="s">
        <v>20</v>
      </c>
      <c r="C77" s="91">
        <f>SUM(C78:C79)</f>
        <v>5320000</v>
      </c>
    </row>
    <row r="78" spans="1:3" s="75" customFormat="1" ht="13.5">
      <c r="A78" s="71">
        <v>21710</v>
      </c>
      <c r="B78" s="71" t="s">
        <v>53</v>
      </c>
      <c r="C78" s="73">
        <f>1450000+3870000</f>
        <v>5320000</v>
      </c>
    </row>
    <row r="79" spans="1:3" s="75" customFormat="1" ht="13.5" hidden="1">
      <c r="A79" s="71">
        <v>21720</v>
      </c>
      <c r="B79" s="71" t="s">
        <v>65</v>
      </c>
      <c r="C79" s="73"/>
    </row>
    <row r="80" spans="1:3" s="94" customFormat="1" ht="13.5">
      <c r="A80" s="89" t="s">
        <v>21</v>
      </c>
      <c r="B80" s="76" t="s">
        <v>110</v>
      </c>
      <c r="C80" s="91">
        <f>SUM(C81,C131)</f>
        <v>11695076</v>
      </c>
    </row>
    <row r="81" spans="1:3" s="94" customFormat="1" ht="27">
      <c r="A81" s="89" t="s">
        <v>37</v>
      </c>
      <c r="B81" s="76" t="s">
        <v>11</v>
      </c>
      <c r="C81" s="91">
        <f>SUM(C82,C117,C123)</f>
        <v>10021726</v>
      </c>
    </row>
    <row r="82" spans="1:3" s="94" customFormat="1" ht="13.5">
      <c r="A82" s="89" t="s">
        <v>22</v>
      </c>
      <c r="B82" s="76" t="s">
        <v>12</v>
      </c>
      <c r="C82" s="91">
        <f>SUM(C83,C100)</f>
        <v>9312226</v>
      </c>
    </row>
    <row r="83" spans="1:3" s="75" customFormat="1" ht="13.5">
      <c r="A83" s="71" t="s">
        <v>139</v>
      </c>
      <c r="B83" s="96" t="s">
        <v>75</v>
      </c>
      <c r="C83" s="99">
        <f>SUM(C84+C94)</f>
        <v>114000</v>
      </c>
    </row>
    <row r="84" spans="1:3" s="75" customFormat="1" ht="13.5">
      <c r="A84" s="71" t="s">
        <v>140</v>
      </c>
      <c r="B84" s="72" t="s">
        <v>141</v>
      </c>
      <c r="C84" s="99">
        <f>SUM(C85+C88+C93)</f>
        <v>92000</v>
      </c>
    </row>
    <row r="85" spans="1:3" s="75" customFormat="1" ht="13.5">
      <c r="A85" s="71">
        <v>1110</v>
      </c>
      <c r="B85" s="72" t="s">
        <v>76</v>
      </c>
      <c r="C85" s="73">
        <f>SUM(C86:C87)</f>
        <v>87000</v>
      </c>
    </row>
    <row r="86" spans="1:3" s="75" customFormat="1" ht="13.5">
      <c r="A86" s="71">
        <v>1114</v>
      </c>
      <c r="B86" s="72" t="s">
        <v>77</v>
      </c>
      <c r="C86" s="73">
        <f>21000+43000</f>
        <v>64000</v>
      </c>
    </row>
    <row r="87" spans="1:3" s="75" customFormat="1" ht="13.5">
      <c r="A87" s="71">
        <v>1119</v>
      </c>
      <c r="B87" s="72" t="s">
        <v>78</v>
      </c>
      <c r="C87" s="73">
        <f>7000+16000</f>
        <v>23000</v>
      </c>
    </row>
    <row r="88" spans="1:3" s="75" customFormat="1" ht="13.5">
      <c r="A88" s="71">
        <v>1140</v>
      </c>
      <c r="B88" s="72" t="s">
        <v>143</v>
      </c>
      <c r="C88" s="73">
        <f>SUM(C89:C92)</f>
        <v>5000</v>
      </c>
    </row>
    <row r="89" spans="1:3" s="75" customFormat="1" ht="13.5" hidden="1">
      <c r="A89" s="71">
        <v>1142</v>
      </c>
      <c r="B89" s="72" t="s">
        <v>79</v>
      </c>
      <c r="C89" s="73"/>
    </row>
    <row r="90" spans="1:3" s="75" customFormat="1" ht="13.5" hidden="1">
      <c r="A90" s="71">
        <v>1146</v>
      </c>
      <c r="B90" s="72" t="s">
        <v>111</v>
      </c>
      <c r="C90" s="73"/>
    </row>
    <row r="91" spans="1:3" s="75" customFormat="1" ht="13.5">
      <c r="A91" s="71">
        <v>1147</v>
      </c>
      <c r="B91" s="72" t="s">
        <v>80</v>
      </c>
      <c r="C91" s="73">
        <v>3000</v>
      </c>
    </row>
    <row r="92" spans="1:3" s="75" customFormat="1" ht="13.5">
      <c r="A92" s="71">
        <v>1148</v>
      </c>
      <c r="B92" s="72" t="s">
        <v>144</v>
      </c>
      <c r="C92" s="73">
        <v>2000</v>
      </c>
    </row>
    <row r="93" spans="1:3" s="75" customFormat="1" ht="13.5" hidden="1">
      <c r="A93" s="71">
        <v>1150</v>
      </c>
      <c r="B93" s="72" t="s">
        <v>81</v>
      </c>
      <c r="C93" s="73"/>
    </row>
    <row r="94" spans="1:3" s="75" customFormat="1" ht="15.75" customHeight="1">
      <c r="A94" s="89">
        <v>1200</v>
      </c>
      <c r="B94" s="72" t="s">
        <v>142</v>
      </c>
      <c r="C94" s="97">
        <f>SUM(C95+C96)</f>
        <v>22000</v>
      </c>
    </row>
    <row r="95" spans="1:3" s="75" customFormat="1" ht="13.5">
      <c r="A95" s="71">
        <v>1210</v>
      </c>
      <c r="B95" s="72" t="s">
        <v>82</v>
      </c>
      <c r="C95" s="73">
        <f>6000+12000</f>
        <v>18000</v>
      </c>
    </row>
    <row r="96" spans="1:3" s="75" customFormat="1" ht="14.25" customHeight="1">
      <c r="A96" s="71">
        <v>1220</v>
      </c>
      <c r="B96" s="72" t="s">
        <v>83</v>
      </c>
      <c r="C96" s="73">
        <f>SUM(C97:C99)</f>
        <v>4000</v>
      </c>
    </row>
    <row r="97" spans="1:3" s="75" customFormat="1" ht="27" hidden="1">
      <c r="A97" s="71">
        <v>1221</v>
      </c>
      <c r="B97" s="72" t="s">
        <v>84</v>
      </c>
      <c r="C97" s="73"/>
    </row>
    <row r="98" spans="1:3" s="75" customFormat="1" ht="13.5">
      <c r="A98" s="71">
        <v>1227</v>
      </c>
      <c r="B98" s="72" t="s">
        <v>85</v>
      </c>
      <c r="C98" s="73">
        <v>4000</v>
      </c>
    </row>
    <row r="99" spans="1:3" s="75" customFormat="1" ht="27" hidden="1">
      <c r="A99" s="71">
        <v>1228</v>
      </c>
      <c r="B99" s="72" t="s">
        <v>86</v>
      </c>
      <c r="C99" s="73"/>
    </row>
    <row r="100" spans="1:3" s="94" customFormat="1" ht="13.5">
      <c r="A100" s="89">
        <v>2000</v>
      </c>
      <c r="B100" s="76" t="s">
        <v>23</v>
      </c>
      <c r="C100" s="91">
        <f>SUM(C101,C108,C113)</f>
        <v>9198226</v>
      </c>
    </row>
    <row r="101" spans="1:3" s="82" customFormat="1" ht="17.25" customHeight="1">
      <c r="A101" s="89">
        <v>2100</v>
      </c>
      <c r="B101" s="76" t="s">
        <v>87</v>
      </c>
      <c r="C101" s="91">
        <f>SUM(C102,C105)</f>
        <v>42000</v>
      </c>
    </row>
    <row r="102" spans="1:3" s="82" customFormat="1" ht="13.5" hidden="1">
      <c r="A102" s="71">
        <v>2110</v>
      </c>
      <c r="B102" s="77" t="s">
        <v>88</v>
      </c>
      <c r="C102" s="100">
        <f>SUM(C103:C104)</f>
        <v>0</v>
      </c>
    </row>
    <row r="103" spans="1:3" s="82" customFormat="1" ht="13.5" hidden="1">
      <c r="A103" s="71">
        <v>2111</v>
      </c>
      <c r="B103" s="77" t="s">
        <v>89</v>
      </c>
      <c r="C103" s="100"/>
    </row>
    <row r="104" spans="1:3" s="82" customFormat="1" ht="13.5" hidden="1">
      <c r="A104" s="71">
        <v>2112</v>
      </c>
      <c r="B104" s="77" t="s">
        <v>90</v>
      </c>
      <c r="C104" s="100"/>
    </row>
    <row r="105" spans="1:3" s="82" customFormat="1" ht="13.5">
      <c r="A105" s="71">
        <v>2120</v>
      </c>
      <c r="B105" s="77" t="s">
        <v>145</v>
      </c>
      <c r="C105" s="100">
        <f>SUM(C106:C107)</f>
        <v>42000</v>
      </c>
    </row>
    <row r="106" spans="1:3" s="82" customFormat="1" ht="13.5">
      <c r="A106" s="71">
        <v>2121</v>
      </c>
      <c r="B106" s="77" t="s">
        <v>89</v>
      </c>
      <c r="C106" s="100">
        <f>2000+6000</f>
        <v>8000</v>
      </c>
    </row>
    <row r="107" spans="1:3" s="82" customFormat="1" ht="13.5">
      <c r="A107" s="71">
        <v>2122</v>
      </c>
      <c r="B107" s="77" t="s">
        <v>151</v>
      </c>
      <c r="C107" s="100">
        <f>4000+30000</f>
        <v>34000</v>
      </c>
    </row>
    <row r="108" spans="1:3" s="82" customFormat="1" ht="13.5">
      <c r="A108" s="89">
        <v>2200</v>
      </c>
      <c r="B108" s="76" t="s">
        <v>24</v>
      </c>
      <c r="C108" s="91">
        <f>SUM(C109,C111)</f>
        <v>9120226</v>
      </c>
    </row>
    <row r="109" spans="1:3" s="82" customFormat="1" ht="13.5">
      <c r="A109" s="71">
        <v>2210</v>
      </c>
      <c r="B109" s="77" t="s">
        <v>127</v>
      </c>
      <c r="C109" s="100">
        <f>SUM(C110)</f>
        <v>5000</v>
      </c>
    </row>
    <row r="110" spans="1:3" s="82" customFormat="1" ht="13.5">
      <c r="A110" s="71">
        <v>2219</v>
      </c>
      <c r="B110" s="77" t="s">
        <v>128</v>
      </c>
      <c r="C110" s="100">
        <v>5000</v>
      </c>
    </row>
    <row r="111" spans="1:3" s="82" customFormat="1" ht="13.5">
      <c r="A111" s="71">
        <v>2230</v>
      </c>
      <c r="B111" s="77" t="s">
        <v>66</v>
      </c>
      <c r="C111" s="100">
        <f>SUM(C112)</f>
        <v>9115226</v>
      </c>
    </row>
    <row r="112" spans="1:3" s="82" customFormat="1" ht="13.5">
      <c r="A112" s="71">
        <v>2239</v>
      </c>
      <c r="B112" s="77" t="s">
        <v>67</v>
      </c>
      <c r="C112" s="100">
        <f>1410000+3693000+3870000+142226</f>
        <v>9115226</v>
      </c>
    </row>
    <row r="113" spans="1:3" s="75" customFormat="1" ht="15.75" customHeight="1">
      <c r="A113" s="89" t="s">
        <v>91</v>
      </c>
      <c r="B113" s="76" t="s">
        <v>92</v>
      </c>
      <c r="C113" s="91">
        <f>SUM(C114)</f>
        <v>36000</v>
      </c>
    </row>
    <row r="114" spans="1:3" s="75" customFormat="1" ht="13.5">
      <c r="A114" s="71">
        <v>2310</v>
      </c>
      <c r="B114" s="72" t="s">
        <v>146</v>
      </c>
      <c r="C114" s="73">
        <f>SUM(C115:C116)</f>
        <v>36000</v>
      </c>
    </row>
    <row r="115" spans="1:3" s="75" customFormat="1" ht="13.5" hidden="1">
      <c r="A115" s="71">
        <v>2311</v>
      </c>
      <c r="B115" s="72" t="s">
        <v>93</v>
      </c>
      <c r="C115" s="73"/>
    </row>
    <row r="116" spans="1:3" s="75" customFormat="1" ht="13.5">
      <c r="A116" s="71">
        <v>2312</v>
      </c>
      <c r="B116" s="72" t="s">
        <v>129</v>
      </c>
      <c r="C116" s="73">
        <v>36000</v>
      </c>
    </row>
    <row r="117" spans="1:3" s="94" customFormat="1" ht="14.25" customHeight="1">
      <c r="A117" s="101" t="s">
        <v>13</v>
      </c>
      <c r="B117" s="76" t="s">
        <v>14</v>
      </c>
      <c r="C117" s="91">
        <f>SUM(C118)</f>
        <v>709500</v>
      </c>
    </row>
    <row r="118" spans="1:3" s="94" customFormat="1" ht="14.25" customHeight="1">
      <c r="A118" s="89" t="s">
        <v>15</v>
      </c>
      <c r="B118" s="76" t="s">
        <v>25</v>
      </c>
      <c r="C118" s="91">
        <f>SUM(C119)</f>
        <v>709500</v>
      </c>
    </row>
    <row r="119" spans="1:3" s="94" customFormat="1" ht="13.5">
      <c r="A119" s="89" t="s">
        <v>26</v>
      </c>
      <c r="B119" s="76" t="s">
        <v>147</v>
      </c>
      <c r="C119" s="91">
        <f>SUM(C120)</f>
        <v>709500</v>
      </c>
    </row>
    <row r="120" spans="1:3" s="82" customFormat="1" ht="40.5">
      <c r="A120" s="71">
        <v>3290</v>
      </c>
      <c r="B120" s="77" t="s">
        <v>148</v>
      </c>
      <c r="C120" s="100">
        <f>SUM(C121:C122)</f>
        <v>709500</v>
      </c>
    </row>
    <row r="121" spans="1:3" s="82" customFormat="1" ht="30" customHeight="1" hidden="1">
      <c r="A121" s="71">
        <v>3292</v>
      </c>
      <c r="B121" s="77" t="s">
        <v>149</v>
      </c>
      <c r="C121" s="100"/>
    </row>
    <row r="122" spans="1:3" s="82" customFormat="1" ht="30" customHeight="1">
      <c r="A122" s="71">
        <v>3293</v>
      </c>
      <c r="B122" s="77" t="s">
        <v>150</v>
      </c>
      <c r="C122" s="100">
        <v>709500</v>
      </c>
    </row>
    <row r="123" spans="1:3" s="94" customFormat="1" ht="14.25" customHeight="1" hidden="1">
      <c r="A123" s="89">
        <v>7000</v>
      </c>
      <c r="B123" s="76" t="s">
        <v>40</v>
      </c>
      <c r="C123" s="91">
        <f>SUM(C124,C128)</f>
        <v>0</v>
      </c>
    </row>
    <row r="124" spans="1:3" s="94" customFormat="1" ht="14.25" customHeight="1" hidden="1">
      <c r="A124" s="89" t="s">
        <v>27</v>
      </c>
      <c r="B124" s="76" t="s">
        <v>45</v>
      </c>
      <c r="C124" s="91">
        <f>SUM(C125)</f>
        <v>0</v>
      </c>
    </row>
    <row r="125" spans="1:3" s="94" customFormat="1" ht="14.25" customHeight="1" hidden="1">
      <c r="A125" s="89">
        <v>7600</v>
      </c>
      <c r="B125" s="76" t="s">
        <v>57</v>
      </c>
      <c r="C125" s="91">
        <f>SUM(C126)</f>
        <v>0</v>
      </c>
    </row>
    <row r="126" spans="1:3" s="82" customFormat="1" ht="15" customHeight="1" hidden="1">
      <c r="A126" s="71">
        <v>7630</v>
      </c>
      <c r="B126" s="77" t="s">
        <v>56</v>
      </c>
      <c r="C126" s="100">
        <f>SUM(C127)</f>
        <v>0</v>
      </c>
    </row>
    <row r="127" spans="1:3" s="82" customFormat="1" ht="30" customHeight="1" hidden="1">
      <c r="A127" s="71">
        <v>7639</v>
      </c>
      <c r="B127" s="77" t="s">
        <v>59</v>
      </c>
      <c r="C127" s="100"/>
    </row>
    <row r="128" spans="1:3" s="94" customFormat="1" ht="14.25" customHeight="1" hidden="1">
      <c r="A128" s="89" t="s">
        <v>28</v>
      </c>
      <c r="B128" s="76" t="s">
        <v>29</v>
      </c>
      <c r="C128" s="91">
        <f>SUM(C129)</f>
        <v>0</v>
      </c>
    </row>
    <row r="129" spans="1:3" s="94" customFormat="1" ht="14.25" customHeight="1" hidden="1">
      <c r="A129" s="89" t="s">
        <v>30</v>
      </c>
      <c r="B129" s="76" t="s">
        <v>41</v>
      </c>
      <c r="C129" s="91">
        <f>SUM(C130)</f>
        <v>0</v>
      </c>
    </row>
    <row r="130" spans="1:3" s="82" customFormat="1" ht="49.5" customHeight="1" hidden="1">
      <c r="A130" s="71" t="s">
        <v>54</v>
      </c>
      <c r="B130" s="77" t="s">
        <v>55</v>
      </c>
      <c r="C130" s="100"/>
    </row>
    <row r="131" spans="1:3" s="94" customFormat="1" ht="14.25" customHeight="1">
      <c r="A131" s="89" t="s">
        <v>16</v>
      </c>
      <c r="B131" s="76" t="s">
        <v>31</v>
      </c>
      <c r="C131" s="91">
        <f>SUM(C132,C140)</f>
        <v>1673350</v>
      </c>
    </row>
    <row r="132" spans="1:3" s="94" customFormat="1" ht="14.25" customHeight="1">
      <c r="A132" s="89">
        <v>5000</v>
      </c>
      <c r="B132" s="76" t="s">
        <v>32</v>
      </c>
      <c r="C132" s="91">
        <f>SUM(C133)</f>
        <v>20000</v>
      </c>
    </row>
    <row r="133" spans="1:3" s="94" customFormat="1" ht="14.25" customHeight="1">
      <c r="A133" s="89" t="s">
        <v>33</v>
      </c>
      <c r="B133" s="96" t="s">
        <v>34</v>
      </c>
      <c r="C133" s="91">
        <f>SUM(C134,C136,C139)</f>
        <v>20000</v>
      </c>
    </row>
    <row r="134" spans="1:3" s="75" customFormat="1" ht="15.75" customHeight="1" hidden="1">
      <c r="A134" s="71" t="s">
        <v>112</v>
      </c>
      <c r="B134" s="72" t="s">
        <v>113</v>
      </c>
      <c r="C134" s="73">
        <f>SUM(C135)</f>
        <v>0</v>
      </c>
    </row>
    <row r="135" spans="1:3" s="75" customFormat="1" ht="15.75" customHeight="1" hidden="1">
      <c r="A135" s="71" t="s">
        <v>114</v>
      </c>
      <c r="B135" s="72" t="s">
        <v>115</v>
      </c>
      <c r="C135" s="73"/>
    </row>
    <row r="136" spans="1:3" s="75" customFormat="1" ht="13.5">
      <c r="A136" s="71" t="s">
        <v>130</v>
      </c>
      <c r="B136" s="72" t="s">
        <v>131</v>
      </c>
      <c r="C136" s="73">
        <f>SUM(C137:C138)</f>
        <v>20000</v>
      </c>
    </row>
    <row r="137" spans="1:3" s="75" customFormat="1" ht="13.5">
      <c r="A137" s="71">
        <v>5232</v>
      </c>
      <c r="B137" s="72" t="s">
        <v>132</v>
      </c>
      <c r="C137" s="73">
        <v>10000</v>
      </c>
    </row>
    <row r="138" spans="1:3" s="75" customFormat="1" ht="13.5">
      <c r="A138" s="71">
        <v>5238</v>
      </c>
      <c r="B138" s="72" t="s">
        <v>133</v>
      </c>
      <c r="C138" s="73">
        <v>10000</v>
      </c>
    </row>
    <row r="139" spans="1:3" s="75" customFormat="1" ht="15.75" customHeight="1" hidden="1">
      <c r="A139" s="71" t="s">
        <v>116</v>
      </c>
      <c r="B139" s="72" t="s">
        <v>117</v>
      </c>
      <c r="C139" s="73"/>
    </row>
    <row r="140" spans="1:3" s="94" customFormat="1" ht="14.25" customHeight="1">
      <c r="A140" s="89">
        <v>9000</v>
      </c>
      <c r="B140" s="96" t="s">
        <v>42</v>
      </c>
      <c r="C140" s="91">
        <f>SUM(C141,C143)</f>
        <v>1653350</v>
      </c>
    </row>
    <row r="141" spans="1:3" s="94" customFormat="1" ht="14.25" customHeight="1">
      <c r="A141" s="89">
        <v>9500</v>
      </c>
      <c r="B141" s="76" t="s">
        <v>43</v>
      </c>
      <c r="C141" s="91">
        <f>SUM(C142)</f>
        <v>1653350</v>
      </c>
    </row>
    <row r="142" spans="1:3" s="82" customFormat="1" ht="27">
      <c r="A142" s="102">
        <v>9580</v>
      </c>
      <c r="B142" s="71" t="s">
        <v>44</v>
      </c>
      <c r="C142" s="100">
        <f>889350+764000</f>
        <v>1653350</v>
      </c>
    </row>
    <row r="143" spans="1:3" s="94" customFormat="1" ht="14.25" customHeight="1" hidden="1">
      <c r="A143" s="89" t="s">
        <v>35</v>
      </c>
      <c r="B143" s="96" t="s">
        <v>60</v>
      </c>
      <c r="C143" s="91">
        <f>SUM(C144)</f>
        <v>0</v>
      </c>
    </row>
    <row r="144" spans="1:3" s="82" customFormat="1" ht="45" customHeight="1" hidden="1">
      <c r="A144" s="71">
        <v>9610</v>
      </c>
      <c r="B144" s="72" t="s">
        <v>58</v>
      </c>
      <c r="C144" s="100"/>
    </row>
    <row r="145" spans="1:3" s="94" customFormat="1" ht="27">
      <c r="A145" s="89" t="s">
        <v>103</v>
      </c>
      <c r="B145" s="76" t="s">
        <v>17</v>
      </c>
      <c r="C145" s="91">
        <f>SUM(C64-C80)</f>
        <v>-906226</v>
      </c>
    </row>
    <row r="146" spans="1:3" s="82" customFormat="1" ht="13.5">
      <c r="A146" s="71" t="s">
        <v>9</v>
      </c>
      <c r="B146" s="103" t="s">
        <v>18</v>
      </c>
      <c r="C146" s="100">
        <f>SUM(C147)</f>
        <v>906226</v>
      </c>
    </row>
    <row r="147" spans="1:3" s="82" customFormat="1" ht="13.5">
      <c r="A147" s="71" t="s">
        <v>10</v>
      </c>
      <c r="B147" s="103" t="s">
        <v>19</v>
      </c>
      <c r="C147" s="100">
        <f>SUM(C148)</f>
        <v>906226</v>
      </c>
    </row>
    <row r="148" spans="1:3" s="82" customFormat="1" ht="13.5">
      <c r="A148" s="71" t="s">
        <v>36</v>
      </c>
      <c r="B148" s="103" t="s">
        <v>62</v>
      </c>
      <c r="C148" s="100">
        <f>SUM(-C145)</f>
        <v>906226</v>
      </c>
    </row>
    <row r="149" spans="1:3" s="82" customFormat="1" ht="13.5">
      <c r="A149" s="104"/>
      <c r="B149" s="105"/>
      <c r="C149" s="106"/>
    </row>
    <row r="150" spans="1:3" s="82" customFormat="1" ht="13.5">
      <c r="A150" s="107"/>
      <c r="B150" s="108"/>
      <c r="C150" s="81"/>
    </row>
    <row r="151" spans="1:3" s="75" customFormat="1" ht="13.5">
      <c r="A151" s="83" t="s">
        <v>107</v>
      </c>
      <c r="C151" s="84" t="s">
        <v>108</v>
      </c>
    </row>
    <row r="152" spans="1:3" s="75" customFormat="1" ht="12" customHeight="1">
      <c r="A152" s="83"/>
      <c r="C152" s="84"/>
    </row>
    <row r="153" spans="1:3" s="10" customFormat="1" ht="17.25" customHeight="1">
      <c r="A153" s="9" t="s">
        <v>138</v>
      </c>
      <c r="C15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0">
      <selection activeCell="B21" sqref="B21"/>
    </sheetView>
  </sheetViews>
  <sheetFormatPr defaultColWidth="8.8515625" defaultRowHeight="12.75"/>
  <cols>
    <col min="1" max="1" width="19.00390625" style="27" customWidth="1"/>
    <col min="2" max="2" width="101.7109375" style="28" customWidth="1"/>
    <col min="3" max="3" width="18.421875" style="29" customWidth="1"/>
    <col min="4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8"/>
      <c r="B11" s="109" t="s">
        <v>136</v>
      </c>
      <c r="C11" s="110"/>
    </row>
    <row r="12" spans="1:3" ht="63" customHeight="1">
      <c r="A12" s="38"/>
      <c r="B12" s="39" t="s">
        <v>137</v>
      </c>
      <c r="C12" s="40" t="s">
        <v>68</v>
      </c>
    </row>
    <row r="13" spans="1:3" ht="15">
      <c r="A13" s="38"/>
      <c r="B13" s="51"/>
      <c r="C13" s="52" t="s">
        <v>69</v>
      </c>
    </row>
    <row r="14" spans="1:3" ht="15" customHeight="1">
      <c r="A14" s="38"/>
      <c r="B14" s="111" t="s">
        <v>161</v>
      </c>
      <c r="C14" s="111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1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118</v>
      </c>
      <c r="C25" s="34" t="s">
        <v>109</v>
      </c>
    </row>
    <row r="26" spans="1:3" s="10" customFormat="1" ht="26.25" customHeight="1">
      <c r="A26" s="35" t="s">
        <v>3</v>
      </c>
      <c r="B26" s="36" t="s">
        <v>47</v>
      </c>
      <c r="C26" s="37" t="s">
        <v>48</v>
      </c>
    </row>
    <row r="27" spans="1:3" s="10" customFormat="1" ht="27.75" customHeight="1">
      <c r="A27" s="35" t="s">
        <v>4</v>
      </c>
      <c r="B27" s="36" t="s">
        <v>46</v>
      </c>
      <c r="C27" s="45">
        <v>17</v>
      </c>
    </row>
    <row r="28" spans="1:3" s="16" customFormat="1" ht="15" customHeight="1">
      <c r="A28" s="112"/>
      <c r="B28" s="112"/>
      <c r="C28" s="14"/>
    </row>
    <row r="29" spans="1:3" s="16" customFormat="1" ht="15" customHeight="1">
      <c r="A29" s="15"/>
      <c r="C29" s="14"/>
    </row>
    <row r="30" spans="1:3" s="16" customFormat="1" ht="15" customHeight="1">
      <c r="A30" s="112" t="s">
        <v>122</v>
      </c>
      <c r="B30" s="112"/>
      <c r="C30" s="1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82" customFormat="1" ht="21" customHeight="1">
      <c r="A68" s="79"/>
      <c r="B68" s="80" t="s">
        <v>72</v>
      </c>
      <c r="C68" s="81"/>
    </row>
    <row r="69" spans="1:3" s="75" customFormat="1" ht="18" customHeight="1">
      <c r="A69" s="83"/>
      <c r="B69" s="80"/>
      <c r="C69" s="84"/>
    </row>
    <row r="70" spans="1:3" s="82" customFormat="1" ht="39" customHeight="1">
      <c r="A70" s="85" t="s">
        <v>73</v>
      </c>
      <c r="B70" s="85" t="s">
        <v>74</v>
      </c>
      <c r="C70" s="86" t="s">
        <v>94</v>
      </c>
    </row>
    <row r="71" spans="1:3" s="82" customFormat="1" ht="12.75" customHeight="1">
      <c r="A71" s="87">
        <v>1</v>
      </c>
      <c r="B71" s="85">
        <v>2</v>
      </c>
      <c r="C71" s="88">
        <v>3</v>
      </c>
    </row>
    <row r="72" spans="1:3" s="92" customFormat="1" ht="13.5">
      <c r="A72" s="89" t="s">
        <v>95</v>
      </c>
      <c r="B72" s="90" t="s">
        <v>96</v>
      </c>
      <c r="C72" s="91">
        <f>SUM(C73,C80,C85)</f>
        <v>10788850</v>
      </c>
    </row>
    <row r="73" spans="1:3" s="94" customFormat="1" ht="13.5">
      <c r="A73" s="89" t="s">
        <v>5</v>
      </c>
      <c r="B73" s="93" t="s">
        <v>6</v>
      </c>
      <c r="C73" s="91">
        <f>SUM(C74,C78)</f>
        <v>5468850</v>
      </c>
    </row>
    <row r="74" spans="1:3" s="94" customFormat="1" ht="13.5">
      <c r="A74" s="89">
        <v>21100</v>
      </c>
      <c r="B74" s="93" t="s">
        <v>7</v>
      </c>
      <c r="C74" s="91">
        <f>SUM(C75:C76)</f>
        <v>5468850</v>
      </c>
    </row>
    <row r="75" spans="1:3" s="75" customFormat="1" ht="18" customHeight="1" hidden="1">
      <c r="A75" s="71">
        <v>21150</v>
      </c>
      <c r="B75" s="72" t="s">
        <v>61</v>
      </c>
      <c r="C75" s="73"/>
    </row>
    <row r="76" spans="1:3" s="75" customFormat="1" ht="27">
      <c r="A76" s="95" t="s">
        <v>49</v>
      </c>
      <c r="B76" s="72" t="s">
        <v>50</v>
      </c>
      <c r="C76" s="73">
        <f>SUM(C77)</f>
        <v>5468850</v>
      </c>
    </row>
    <row r="77" spans="1:3" s="75" customFormat="1" ht="27">
      <c r="A77" s="95" t="s">
        <v>51</v>
      </c>
      <c r="B77" s="72" t="s">
        <v>52</v>
      </c>
      <c r="C77" s="73">
        <f>3870000+709500+889350</f>
        <v>5468850</v>
      </c>
    </row>
    <row r="78" spans="1:3" s="98" customFormat="1" ht="13.5" hidden="1">
      <c r="A78" s="89">
        <v>21200</v>
      </c>
      <c r="B78" s="96" t="s">
        <v>64</v>
      </c>
      <c r="C78" s="97">
        <f>SUM(C79)</f>
        <v>0</v>
      </c>
    </row>
    <row r="79" spans="1:3" s="75" customFormat="1" ht="13.5" hidden="1">
      <c r="A79" s="71">
        <v>21210</v>
      </c>
      <c r="B79" s="72" t="s">
        <v>63</v>
      </c>
      <c r="C79" s="73"/>
    </row>
    <row r="80" spans="1:3" s="94" customFormat="1" ht="13.5" hidden="1">
      <c r="A80" s="89" t="s">
        <v>97</v>
      </c>
      <c r="B80" s="93" t="s">
        <v>98</v>
      </c>
      <c r="C80" s="91">
        <f>SUM(C81)</f>
        <v>0</v>
      </c>
    </row>
    <row r="81" spans="1:3" s="94" customFormat="1" ht="13.5" hidden="1">
      <c r="A81" s="89">
        <v>18000</v>
      </c>
      <c r="B81" s="93" t="s">
        <v>99</v>
      </c>
      <c r="C81" s="91">
        <f>SUM(C82)</f>
        <v>0</v>
      </c>
    </row>
    <row r="82" spans="1:3" s="75" customFormat="1" ht="13.5" hidden="1">
      <c r="A82" s="71">
        <v>18100</v>
      </c>
      <c r="B82" s="72" t="s">
        <v>100</v>
      </c>
      <c r="C82" s="73">
        <f>SUM(C83)</f>
        <v>0</v>
      </c>
    </row>
    <row r="83" spans="1:3" s="75" customFormat="1" ht="13.5" hidden="1">
      <c r="A83" s="95">
        <v>18130</v>
      </c>
      <c r="B83" s="72" t="s">
        <v>101</v>
      </c>
      <c r="C83" s="73">
        <f>SUM(C84)</f>
        <v>0</v>
      </c>
    </row>
    <row r="84" spans="1:3" s="75" customFormat="1" ht="14.25" customHeight="1" hidden="1">
      <c r="A84" s="95">
        <v>18132</v>
      </c>
      <c r="B84" s="72" t="s">
        <v>102</v>
      </c>
      <c r="C84" s="73"/>
    </row>
    <row r="85" spans="1:3" s="94" customFormat="1" ht="13.5">
      <c r="A85" s="89">
        <v>21700</v>
      </c>
      <c r="B85" s="93" t="s">
        <v>20</v>
      </c>
      <c r="C85" s="91">
        <f>SUM(C86:C87)</f>
        <v>5320000</v>
      </c>
    </row>
    <row r="86" spans="1:3" s="75" customFormat="1" ht="13.5">
      <c r="A86" s="71">
        <v>21710</v>
      </c>
      <c r="B86" s="71" t="s">
        <v>53</v>
      </c>
      <c r="C86" s="73">
        <f>1450000+3870000</f>
        <v>5320000</v>
      </c>
    </row>
    <row r="87" spans="1:3" s="75" customFormat="1" ht="13.5" hidden="1">
      <c r="A87" s="71">
        <v>21720</v>
      </c>
      <c r="B87" s="71" t="s">
        <v>65</v>
      </c>
      <c r="C87" s="73"/>
    </row>
    <row r="88" spans="1:3" s="94" customFormat="1" ht="13.5">
      <c r="A88" s="89" t="s">
        <v>21</v>
      </c>
      <c r="B88" s="76" t="s">
        <v>110</v>
      </c>
      <c r="C88" s="91">
        <f>SUM(C89,C143)</f>
        <v>11695076</v>
      </c>
    </row>
    <row r="89" spans="1:3" s="94" customFormat="1" ht="27">
      <c r="A89" s="89" t="s">
        <v>37</v>
      </c>
      <c r="B89" s="76" t="s">
        <v>11</v>
      </c>
      <c r="C89" s="91">
        <f>SUM(C90,C129,C135)</f>
        <v>10021726</v>
      </c>
    </row>
    <row r="90" spans="1:3" s="94" customFormat="1" ht="13.5">
      <c r="A90" s="89" t="s">
        <v>22</v>
      </c>
      <c r="B90" s="76" t="s">
        <v>12</v>
      </c>
      <c r="C90" s="91">
        <f>SUM(C91,C108)</f>
        <v>9312226</v>
      </c>
    </row>
    <row r="91" spans="1:3" s="75" customFormat="1" ht="13.5">
      <c r="A91" s="71" t="s">
        <v>139</v>
      </c>
      <c r="B91" s="96" t="s">
        <v>75</v>
      </c>
      <c r="C91" s="99">
        <f>SUM(C92+C102)</f>
        <v>114000</v>
      </c>
    </row>
    <row r="92" spans="1:3" s="75" customFormat="1" ht="13.5">
      <c r="A92" s="71" t="s">
        <v>140</v>
      </c>
      <c r="B92" s="72" t="s">
        <v>141</v>
      </c>
      <c r="C92" s="99">
        <f>SUM(C93+C96+C101)</f>
        <v>92000</v>
      </c>
    </row>
    <row r="93" spans="1:3" s="75" customFormat="1" ht="13.5">
      <c r="A93" s="71">
        <v>1110</v>
      </c>
      <c r="B93" s="72" t="s">
        <v>76</v>
      </c>
      <c r="C93" s="73">
        <f>SUM(C94:C95)</f>
        <v>74224</v>
      </c>
    </row>
    <row r="94" spans="1:3" s="75" customFormat="1" ht="13.5">
      <c r="A94" s="71">
        <v>1114</v>
      </c>
      <c r="B94" s="72" t="s">
        <v>77</v>
      </c>
      <c r="C94" s="73">
        <f>17548+38000</f>
        <v>55548</v>
      </c>
    </row>
    <row r="95" spans="1:3" s="75" customFormat="1" ht="13.5">
      <c r="A95" s="71">
        <v>1119</v>
      </c>
      <c r="B95" s="72" t="s">
        <v>78</v>
      </c>
      <c r="C95" s="73">
        <f>4676+14000</f>
        <v>18676</v>
      </c>
    </row>
    <row r="96" spans="1:3" s="75" customFormat="1" ht="13.5">
      <c r="A96" s="71">
        <v>1140</v>
      </c>
      <c r="B96" s="72" t="s">
        <v>143</v>
      </c>
      <c r="C96" s="73">
        <f>SUM(C97:C100)</f>
        <v>17776</v>
      </c>
    </row>
    <row r="97" spans="1:3" s="75" customFormat="1" ht="13.5">
      <c r="A97" s="71">
        <v>1142</v>
      </c>
      <c r="B97" s="72" t="s">
        <v>79</v>
      </c>
      <c r="C97" s="73">
        <f>1235</f>
        <v>1235</v>
      </c>
    </row>
    <row r="98" spans="1:3" s="75" customFormat="1" ht="13.5" hidden="1">
      <c r="A98" s="71">
        <v>1146</v>
      </c>
      <c r="B98" s="72" t="s">
        <v>111</v>
      </c>
      <c r="C98" s="73"/>
    </row>
    <row r="99" spans="1:3" s="75" customFormat="1" ht="13.5">
      <c r="A99" s="71">
        <v>1147</v>
      </c>
      <c r="B99" s="72" t="s">
        <v>80</v>
      </c>
      <c r="C99" s="73">
        <f>4541+10000</f>
        <v>14541</v>
      </c>
    </row>
    <row r="100" spans="1:3" s="75" customFormat="1" ht="13.5">
      <c r="A100" s="71">
        <v>1148</v>
      </c>
      <c r="B100" s="72" t="s">
        <v>144</v>
      </c>
      <c r="C100" s="73">
        <f>2000</f>
        <v>2000</v>
      </c>
    </row>
    <row r="101" spans="1:3" s="75" customFormat="1" ht="13.5" customHeight="1" hidden="1">
      <c r="A101" s="71">
        <v>1150</v>
      </c>
      <c r="B101" s="72" t="s">
        <v>81</v>
      </c>
      <c r="C101" s="73"/>
    </row>
    <row r="102" spans="1:3" s="75" customFormat="1" ht="15.75" customHeight="1">
      <c r="A102" s="89">
        <v>1200</v>
      </c>
      <c r="B102" s="72" t="s">
        <v>142</v>
      </c>
      <c r="C102" s="97">
        <f>SUM(C103+C104)</f>
        <v>22000</v>
      </c>
    </row>
    <row r="103" spans="1:3" s="75" customFormat="1" ht="13.5">
      <c r="A103" s="71">
        <v>1210</v>
      </c>
      <c r="B103" s="72" t="s">
        <v>82</v>
      </c>
      <c r="C103" s="73">
        <f>5928+12000</f>
        <v>17928</v>
      </c>
    </row>
    <row r="104" spans="1:3" s="75" customFormat="1" ht="14.25" customHeight="1">
      <c r="A104" s="71">
        <v>1220</v>
      </c>
      <c r="B104" s="72" t="s">
        <v>83</v>
      </c>
      <c r="C104" s="73">
        <f>SUM(C105:C107)</f>
        <v>4072</v>
      </c>
    </row>
    <row r="105" spans="1:3" s="75" customFormat="1" ht="27" hidden="1">
      <c r="A105" s="71">
        <v>1221</v>
      </c>
      <c r="B105" s="72" t="s">
        <v>84</v>
      </c>
      <c r="C105" s="73"/>
    </row>
    <row r="106" spans="1:3" s="75" customFormat="1" ht="13.5">
      <c r="A106" s="71">
        <v>1227</v>
      </c>
      <c r="B106" s="72" t="s">
        <v>85</v>
      </c>
      <c r="C106" s="73">
        <f>72+4000</f>
        <v>4072</v>
      </c>
    </row>
    <row r="107" spans="1:3" s="75" customFormat="1" ht="27" hidden="1">
      <c r="A107" s="71">
        <v>1228</v>
      </c>
      <c r="B107" s="72" t="s">
        <v>86</v>
      </c>
      <c r="C107" s="73"/>
    </row>
    <row r="108" spans="1:3" s="94" customFormat="1" ht="13.5">
      <c r="A108" s="89">
        <v>2000</v>
      </c>
      <c r="B108" s="76" t="s">
        <v>23</v>
      </c>
      <c r="C108" s="91">
        <f>SUM(C109,C116,C125)</f>
        <v>9198226</v>
      </c>
    </row>
    <row r="109" spans="1:3" s="82" customFormat="1" ht="17.25" customHeight="1">
      <c r="A109" s="89">
        <v>2100</v>
      </c>
      <c r="B109" s="76" t="s">
        <v>87</v>
      </c>
      <c r="C109" s="91">
        <f>SUM(C110,C113)</f>
        <v>39245</v>
      </c>
    </row>
    <row r="110" spans="1:3" s="82" customFormat="1" ht="13.5" hidden="1">
      <c r="A110" s="71">
        <v>2110</v>
      </c>
      <c r="B110" s="77" t="s">
        <v>88</v>
      </c>
      <c r="C110" s="100">
        <f>SUM(C111:C112)</f>
        <v>0</v>
      </c>
    </row>
    <row r="111" spans="1:3" s="82" customFormat="1" ht="13.5" hidden="1">
      <c r="A111" s="71">
        <v>2111</v>
      </c>
      <c r="B111" s="77" t="s">
        <v>89</v>
      </c>
      <c r="C111" s="100"/>
    </row>
    <row r="112" spans="1:3" s="82" customFormat="1" ht="13.5" hidden="1">
      <c r="A112" s="71">
        <v>2112</v>
      </c>
      <c r="B112" s="77" t="s">
        <v>90</v>
      </c>
      <c r="C112" s="100"/>
    </row>
    <row r="113" spans="1:3" s="82" customFormat="1" ht="13.5">
      <c r="A113" s="71">
        <v>2120</v>
      </c>
      <c r="B113" s="77" t="s">
        <v>145</v>
      </c>
      <c r="C113" s="100">
        <f>SUM(C114:C115)</f>
        <v>39245</v>
      </c>
    </row>
    <row r="114" spans="1:3" s="82" customFormat="1" ht="13.5">
      <c r="A114" s="71">
        <v>2121</v>
      </c>
      <c r="B114" s="77" t="s">
        <v>89</v>
      </c>
      <c r="C114" s="100">
        <f>680+6000</f>
        <v>6680</v>
      </c>
    </row>
    <row r="115" spans="1:3" s="82" customFormat="1" ht="13.5">
      <c r="A115" s="71">
        <v>2122</v>
      </c>
      <c r="B115" s="77" t="s">
        <v>151</v>
      </c>
      <c r="C115" s="100">
        <f>2565+30000</f>
        <v>32565</v>
      </c>
    </row>
    <row r="116" spans="1:3" s="82" customFormat="1" ht="13.5">
      <c r="A116" s="89">
        <v>2200</v>
      </c>
      <c r="B116" s="76" t="s">
        <v>24</v>
      </c>
      <c r="C116" s="91">
        <f>SUM(C117,C119,C123)</f>
        <v>9122981</v>
      </c>
    </row>
    <row r="117" spans="1:3" s="82" customFormat="1" ht="13.5">
      <c r="A117" s="71">
        <v>2210</v>
      </c>
      <c r="B117" s="77" t="s">
        <v>127</v>
      </c>
      <c r="C117" s="100">
        <f>SUM(C118)</f>
        <v>5000</v>
      </c>
    </row>
    <row r="118" spans="1:3" s="82" customFormat="1" ht="13.5">
      <c r="A118" s="71">
        <v>2219</v>
      </c>
      <c r="B118" s="77" t="s">
        <v>128</v>
      </c>
      <c r="C118" s="100">
        <f>5000</f>
        <v>5000</v>
      </c>
    </row>
    <row r="119" spans="1:3" s="82" customFormat="1" ht="13.5">
      <c r="A119" s="71">
        <v>2230</v>
      </c>
      <c r="B119" s="77" t="s">
        <v>66</v>
      </c>
      <c r="C119" s="100">
        <f>SUM(C120:C122)</f>
        <v>9117881</v>
      </c>
    </row>
    <row r="120" spans="1:3" s="82" customFormat="1" ht="13.5">
      <c r="A120" s="71">
        <v>2231</v>
      </c>
      <c r="B120" s="77" t="s">
        <v>153</v>
      </c>
      <c r="C120" s="100">
        <f>1000</f>
        <v>1000</v>
      </c>
    </row>
    <row r="121" spans="1:3" s="82" customFormat="1" ht="13.5">
      <c r="A121" s="71">
        <v>2235</v>
      </c>
      <c r="B121" s="77" t="s">
        <v>154</v>
      </c>
      <c r="C121" s="100">
        <f>470</f>
        <v>470</v>
      </c>
    </row>
    <row r="122" spans="1:3" s="82" customFormat="1" ht="13.5">
      <c r="A122" s="71">
        <v>2239</v>
      </c>
      <c r="B122" s="77" t="s">
        <v>67</v>
      </c>
      <c r="C122" s="100">
        <f>48816+3963410+1412285+3691900</f>
        <v>9116411</v>
      </c>
    </row>
    <row r="123" spans="1:3" s="82" customFormat="1" ht="13.5">
      <c r="A123" s="71">
        <v>2250</v>
      </c>
      <c r="B123" s="77" t="s">
        <v>155</v>
      </c>
      <c r="C123" s="100">
        <f>SUM(C124)</f>
        <v>100</v>
      </c>
    </row>
    <row r="124" spans="1:3" s="82" customFormat="1" ht="13.5">
      <c r="A124" s="71">
        <v>2259</v>
      </c>
      <c r="B124" s="77" t="s">
        <v>156</v>
      </c>
      <c r="C124" s="100">
        <v>100</v>
      </c>
    </row>
    <row r="125" spans="1:3" s="75" customFormat="1" ht="17.25" customHeight="1">
      <c r="A125" s="89" t="s">
        <v>91</v>
      </c>
      <c r="B125" s="76" t="s">
        <v>92</v>
      </c>
      <c r="C125" s="91">
        <f>SUM(C126)</f>
        <v>36000</v>
      </c>
    </row>
    <row r="126" spans="1:3" s="75" customFormat="1" ht="13.5">
      <c r="A126" s="71">
        <v>2310</v>
      </c>
      <c r="B126" s="72" t="s">
        <v>146</v>
      </c>
      <c r="C126" s="73">
        <f>SUM(C127:C128)</f>
        <v>36000</v>
      </c>
    </row>
    <row r="127" spans="1:3" s="75" customFormat="1" ht="13.5">
      <c r="A127" s="71">
        <v>2311</v>
      </c>
      <c r="B127" s="72" t="s">
        <v>93</v>
      </c>
      <c r="C127" s="73">
        <v>6000</v>
      </c>
    </row>
    <row r="128" spans="1:3" s="75" customFormat="1" ht="13.5">
      <c r="A128" s="71">
        <v>2312</v>
      </c>
      <c r="B128" s="72" t="s">
        <v>129</v>
      </c>
      <c r="C128" s="73">
        <v>30000</v>
      </c>
    </row>
    <row r="129" spans="1:3" s="94" customFormat="1" ht="14.25" customHeight="1">
      <c r="A129" s="101" t="s">
        <v>13</v>
      </c>
      <c r="B129" s="76" t="s">
        <v>14</v>
      </c>
      <c r="C129" s="91">
        <f>SUM(C130)</f>
        <v>709500</v>
      </c>
    </row>
    <row r="130" spans="1:3" s="94" customFormat="1" ht="14.25" customHeight="1">
      <c r="A130" s="89" t="s">
        <v>15</v>
      </c>
      <c r="B130" s="76" t="s">
        <v>25</v>
      </c>
      <c r="C130" s="91">
        <f>SUM(C131)</f>
        <v>709500</v>
      </c>
    </row>
    <row r="131" spans="1:3" s="94" customFormat="1" ht="13.5">
      <c r="A131" s="89" t="s">
        <v>26</v>
      </c>
      <c r="B131" s="76" t="s">
        <v>147</v>
      </c>
      <c r="C131" s="91">
        <f>SUM(C132)</f>
        <v>709500</v>
      </c>
    </row>
    <row r="132" spans="1:3" s="82" customFormat="1" ht="40.5">
      <c r="A132" s="71">
        <v>3290</v>
      </c>
      <c r="B132" s="77" t="s">
        <v>157</v>
      </c>
      <c r="C132" s="100">
        <f>SUM(C133:C134)</f>
        <v>709500</v>
      </c>
    </row>
    <row r="133" spans="1:3" s="82" customFormat="1" ht="30" customHeight="1" hidden="1">
      <c r="A133" s="71">
        <v>3292</v>
      </c>
      <c r="B133" s="77" t="s">
        <v>149</v>
      </c>
      <c r="C133" s="100"/>
    </row>
    <row r="134" spans="1:3" s="82" customFormat="1" ht="30" customHeight="1">
      <c r="A134" s="71">
        <v>3293</v>
      </c>
      <c r="B134" s="77" t="s">
        <v>150</v>
      </c>
      <c r="C134" s="100">
        <v>709500</v>
      </c>
    </row>
    <row r="135" spans="1:3" s="94" customFormat="1" ht="14.25" customHeight="1" hidden="1">
      <c r="A135" s="89">
        <v>7000</v>
      </c>
      <c r="B135" s="76" t="s">
        <v>40</v>
      </c>
      <c r="C135" s="91">
        <f>SUM(C136,C140)</f>
        <v>0</v>
      </c>
    </row>
    <row r="136" spans="1:3" s="94" customFormat="1" ht="14.25" customHeight="1" hidden="1">
      <c r="A136" s="89" t="s">
        <v>27</v>
      </c>
      <c r="B136" s="76" t="s">
        <v>45</v>
      </c>
      <c r="C136" s="91">
        <f>SUM(C137)</f>
        <v>0</v>
      </c>
    </row>
    <row r="137" spans="1:3" s="94" customFormat="1" ht="14.25" customHeight="1" hidden="1">
      <c r="A137" s="89">
        <v>7600</v>
      </c>
      <c r="B137" s="76" t="s">
        <v>57</v>
      </c>
      <c r="C137" s="91">
        <f>SUM(C138)</f>
        <v>0</v>
      </c>
    </row>
    <row r="138" spans="1:3" s="82" customFormat="1" ht="15" customHeight="1" hidden="1">
      <c r="A138" s="71">
        <v>7630</v>
      </c>
      <c r="B138" s="77" t="s">
        <v>56</v>
      </c>
      <c r="C138" s="100">
        <f>SUM(C139)</f>
        <v>0</v>
      </c>
    </row>
    <row r="139" spans="1:3" s="82" customFormat="1" ht="30" customHeight="1" hidden="1">
      <c r="A139" s="71">
        <v>7639</v>
      </c>
      <c r="B139" s="77" t="s">
        <v>59</v>
      </c>
      <c r="C139" s="100"/>
    </row>
    <row r="140" spans="1:3" s="94" customFormat="1" ht="14.25" customHeight="1" hidden="1">
      <c r="A140" s="89" t="s">
        <v>28</v>
      </c>
      <c r="B140" s="76" t="s">
        <v>29</v>
      </c>
      <c r="C140" s="91">
        <f>SUM(C141)</f>
        <v>0</v>
      </c>
    </row>
    <row r="141" spans="1:3" s="94" customFormat="1" ht="14.25" customHeight="1" hidden="1">
      <c r="A141" s="89" t="s">
        <v>30</v>
      </c>
      <c r="B141" s="76" t="s">
        <v>41</v>
      </c>
      <c r="C141" s="91">
        <f>SUM(C142)</f>
        <v>0</v>
      </c>
    </row>
    <row r="142" spans="1:3" s="82" customFormat="1" ht="49.5" customHeight="1" hidden="1">
      <c r="A142" s="71" t="s">
        <v>54</v>
      </c>
      <c r="B142" s="77" t="s">
        <v>55</v>
      </c>
      <c r="C142" s="100"/>
    </row>
    <row r="143" spans="1:3" s="94" customFormat="1" ht="14.25" customHeight="1">
      <c r="A143" s="89" t="s">
        <v>16</v>
      </c>
      <c r="B143" s="76" t="s">
        <v>31</v>
      </c>
      <c r="C143" s="91">
        <f>SUM(C144,C155)</f>
        <v>1673350</v>
      </c>
    </row>
    <row r="144" spans="1:3" s="94" customFormat="1" ht="14.25" customHeight="1">
      <c r="A144" s="89">
        <v>5000</v>
      </c>
      <c r="B144" s="76" t="s">
        <v>32</v>
      </c>
      <c r="C144" s="91">
        <f>SUM(C145,C148)</f>
        <v>20000</v>
      </c>
    </row>
    <row r="145" spans="1:3" s="94" customFormat="1" ht="14.25" customHeight="1">
      <c r="A145" s="89">
        <v>5100</v>
      </c>
      <c r="B145" s="76" t="s">
        <v>158</v>
      </c>
      <c r="C145" s="91">
        <f>SUM(C146)</f>
        <v>5000</v>
      </c>
    </row>
    <row r="146" spans="1:3" s="94" customFormat="1" ht="14.25" customHeight="1">
      <c r="A146" s="71">
        <v>5120</v>
      </c>
      <c r="B146" s="77" t="s">
        <v>159</v>
      </c>
      <c r="C146" s="100">
        <f>SUM(C147)</f>
        <v>5000</v>
      </c>
    </row>
    <row r="147" spans="1:3" s="94" customFormat="1" ht="14.25" customHeight="1">
      <c r="A147" s="71">
        <v>5121</v>
      </c>
      <c r="B147" s="77" t="s">
        <v>160</v>
      </c>
      <c r="C147" s="100">
        <v>5000</v>
      </c>
    </row>
    <row r="148" spans="1:3" s="94" customFormat="1" ht="14.25" customHeight="1">
      <c r="A148" s="89" t="s">
        <v>33</v>
      </c>
      <c r="B148" s="96" t="s">
        <v>34</v>
      </c>
      <c r="C148" s="91">
        <f>SUM(C149,C151,C154)</f>
        <v>15000</v>
      </c>
    </row>
    <row r="149" spans="1:3" s="75" customFormat="1" ht="15.75" customHeight="1" hidden="1">
      <c r="A149" s="71" t="s">
        <v>112</v>
      </c>
      <c r="B149" s="72" t="s">
        <v>113</v>
      </c>
      <c r="C149" s="73">
        <f>SUM(C150)</f>
        <v>0</v>
      </c>
    </row>
    <row r="150" spans="1:3" s="75" customFormat="1" ht="15.75" customHeight="1" hidden="1">
      <c r="A150" s="71" t="s">
        <v>114</v>
      </c>
      <c r="B150" s="72" t="s">
        <v>115</v>
      </c>
      <c r="C150" s="73"/>
    </row>
    <row r="151" spans="1:3" s="75" customFormat="1" ht="13.5">
      <c r="A151" s="71" t="s">
        <v>130</v>
      </c>
      <c r="B151" s="72" t="s">
        <v>131</v>
      </c>
      <c r="C151" s="73">
        <f>SUM(C152:C153)</f>
        <v>15000</v>
      </c>
    </row>
    <row r="152" spans="1:3" s="75" customFormat="1" ht="13.5">
      <c r="A152" s="71">
        <v>5232</v>
      </c>
      <c r="B152" s="72" t="s">
        <v>132</v>
      </c>
      <c r="C152" s="73">
        <v>7000</v>
      </c>
    </row>
    <row r="153" spans="1:3" s="75" customFormat="1" ht="13.5">
      <c r="A153" s="71">
        <v>5238</v>
      </c>
      <c r="B153" s="72" t="s">
        <v>133</v>
      </c>
      <c r="C153" s="73">
        <v>8000</v>
      </c>
    </row>
    <row r="154" spans="1:3" s="75" customFormat="1" ht="15.75" customHeight="1" hidden="1">
      <c r="A154" s="71" t="s">
        <v>116</v>
      </c>
      <c r="B154" s="72" t="s">
        <v>117</v>
      </c>
      <c r="C154" s="73"/>
    </row>
    <row r="155" spans="1:3" s="94" customFormat="1" ht="14.25" customHeight="1">
      <c r="A155" s="89">
        <v>9000</v>
      </c>
      <c r="B155" s="96" t="s">
        <v>42</v>
      </c>
      <c r="C155" s="91">
        <f>SUM(C156,C158)</f>
        <v>1653350</v>
      </c>
    </row>
    <row r="156" spans="1:3" s="94" customFormat="1" ht="14.25" customHeight="1">
      <c r="A156" s="89">
        <v>9500</v>
      </c>
      <c r="B156" s="76" t="s">
        <v>43</v>
      </c>
      <c r="C156" s="91">
        <f>SUM(C157)</f>
        <v>1653350</v>
      </c>
    </row>
    <row r="157" spans="1:3" s="82" customFormat="1" ht="27">
      <c r="A157" s="102">
        <v>9580</v>
      </c>
      <c r="B157" s="71" t="s">
        <v>44</v>
      </c>
      <c r="C157" s="100">
        <f>889350+764000</f>
        <v>1653350</v>
      </c>
    </row>
    <row r="158" spans="1:3" s="94" customFormat="1" ht="14.25" customHeight="1" hidden="1">
      <c r="A158" s="89" t="s">
        <v>35</v>
      </c>
      <c r="B158" s="96" t="s">
        <v>60</v>
      </c>
      <c r="C158" s="91">
        <f>SUM(C159)</f>
        <v>0</v>
      </c>
    </row>
    <row r="159" spans="1:3" s="82" customFormat="1" ht="45" customHeight="1" hidden="1">
      <c r="A159" s="71">
        <v>9610</v>
      </c>
      <c r="B159" s="72" t="s">
        <v>58</v>
      </c>
      <c r="C159" s="100"/>
    </row>
    <row r="160" spans="1:3" s="94" customFormat="1" ht="27">
      <c r="A160" s="89" t="s">
        <v>103</v>
      </c>
      <c r="B160" s="76" t="s">
        <v>17</v>
      </c>
      <c r="C160" s="91">
        <f>SUM(C72-C88)</f>
        <v>-906226</v>
      </c>
    </row>
    <row r="161" spans="1:3" s="82" customFormat="1" ht="13.5">
      <c r="A161" s="71" t="s">
        <v>9</v>
      </c>
      <c r="B161" s="103" t="s">
        <v>18</v>
      </c>
      <c r="C161" s="100">
        <f>SUM(C162)</f>
        <v>906226</v>
      </c>
    </row>
    <row r="162" spans="1:3" s="82" customFormat="1" ht="13.5">
      <c r="A162" s="71" t="s">
        <v>10</v>
      </c>
      <c r="B162" s="103" t="s">
        <v>19</v>
      </c>
      <c r="C162" s="100">
        <f>SUM(C163)</f>
        <v>906226</v>
      </c>
    </row>
    <row r="163" spans="1:3" s="82" customFormat="1" ht="13.5">
      <c r="A163" s="71" t="s">
        <v>36</v>
      </c>
      <c r="B163" s="103" t="s">
        <v>62</v>
      </c>
      <c r="C163" s="100">
        <f>SUM(-C160)</f>
        <v>906226</v>
      </c>
    </row>
    <row r="164" spans="1:3" s="82" customFormat="1" ht="13.5">
      <c r="A164" s="107"/>
      <c r="B164" s="108"/>
      <c r="C164" s="81"/>
    </row>
    <row r="165" spans="1:3" s="75" customFormat="1" ht="13.5">
      <c r="A165" s="83" t="s">
        <v>107</v>
      </c>
      <c r="C165" s="84" t="s">
        <v>108</v>
      </c>
    </row>
    <row r="166" spans="1:3" s="75" customFormat="1" ht="12" customHeight="1">
      <c r="A166" s="83"/>
      <c r="C166" s="84"/>
    </row>
    <row r="167" spans="1:3" s="10" customFormat="1" ht="17.25" customHeight="1">
      <c r="A167" s="9" t="s">
        <v>161</v>
      </c>
      <c r="C167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34">
      <selection activeCell="B167" sqref="B167"/>
    </sheetView>
  </sheetViews>
  <sheetFormatPr defaultColWidth="8.8515625" defaultRowHeight="12.75"/>
  <cols>
    <col min="1" max="1" width="19.00390625" style="27" customWidth="1"/>
    <col min="2" max="2" width="101.7109375" style="28" customWidth="1"/>
    <col min="3" max="3" width="18.421875" style="29" customWidth="1"/>
    <col min="4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8"/>
      <c r="B11" s="109" t="s">
        <v>162</v>
      </c>
      <c r="C11" s="110"/>
    </row>
    <row r="12" spans="1:3" ht="63" customHeight="1">
      <c r="A12" s="38"/>
      <c r="B12" s="39" t="s">
        <v>137</v>
      </c>
      <c r="C12" s="40" t="s">
        <v>68</v>
      </c>
    </row>
    <row r="13" spans="1:3" ht="15">
      <c r="A13" s="38"/>
      <c r="B13" s="51"/>
      <c r="C13" s="52" t="s">
        <v>69</v>
      </c>
    </row>
    <row r="14" spans="1:3" ht="15" customHeight="1">
      <c r="A14" s="38"/>
      <c r="B14" s="111" t="s">
        <v>163</v>
      </c>
      <c r="C14" s="111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1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118</v>
      </c>
      <c r="C25" s="34" t="s">
        <v>109</v>
      </c>
    </row>
    <row r="26" spans="1:3" s="10" customFormat="1" ht="26.25" customHeight="1">
      <c r="A26" s="35" t="s">
        <v>3</v>
      </c>
      <c r="B26" s="36" t="s">
        <v>47</v>
      </c>
      <c r="C26" s="37" t="s">
        <v>48</v>
      </c>
    </row>
    <row r="27" spans="1:3" s="10" customFormat="1" ht="27.75" customHeight="1">
      <c r="A27" s="35" t="s">
        <v>4</v>
      </c>
      <c r="B27" s="36" t="s">
        <v>46</v>
      </c>
      <c r="C27" s="45">
        <v>17</v>
      </c>
    </row>
    <row r="28" spans="1:3" s="16" customFormat="1" ht="15" customHeight="1">
      <c r="A28" s="112"/>
      <c r="B28" s="112"/>
      <c r="C28" s="14"/>
    </row>
    <row r="29" spans="1:3" s="16" customFormat="1" ht="15" customHeight="1">
      <c r="A29" s="15"/>
      <c r="C29" s="14"/>
    </row>
    <row r="30" spans="1:3" s="16" customFormat="1" ht="15" customHeight="1">
      <c r="A30" s="112" t="s">
        <v>122</v>
      </c>
      <c r="B30" s="112"/>
      <c r="C30" s="1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68" spans="1:3" s="82" customFormat="1" ht="15.75" customHeight="1">
      <c r="A68" s="79"/>
      <c r="B68" s="80" t="s">
        <v>72</v>
      </c>
      <c r="C68" s="81"/>
    </row>
    <row r="69" spans="1:3" s="75" customFormat="1" ht="7.5" customHeight="1">
      <c r="A69" s="83"/>
      <c r="B69" s="80"/>
      <c r="C69" s="84"/>
    </row>
    <row r="70" spans="1:3" s="82" customFormat="1" ht="39" customHeight="1">
      <c r="A70" s="85" t="s">
        <v>73</v>
      </c>
      <c r="B70" s="85" t="s">
        <v>74</v>
      </c>
      <c r="C70" s="86" t="s">
        <v>94</v>
      </c>
    </row>
    <row r="71" spans="1:3" s="82" customFormat="1" ht="12.75" customHeight="1">
      <c r="A71" s="87">
        <v>1</v>
      </c>
      <c r="B71" s="85">
        <v>2</v>
      </c>
      <c r="C71" s="88">
        <v>3</v>
      </c>
    </row>
    <row r="72" spans="1:3" s="92" customFormat="1" ht="13.5">
      <c r="A72" s="89" t="s">
        <v>95</v>
      </c>
      <c r="B72" s="90" t="s">
        <v>96</v>
      </c>
      <c r="C72" s="91">
        <f>SUM(C73,C80,C85)</f>
        <v>10788850</v>
      </c>
    </row>
    <row r="73" spans="1:3" s="94" customFormat="1" ht="13.5">
      <c r="A73" s="89" t="s">
        <v>5</v>
      </c>
      <c r="B73" s="93" t="s">
        <v>6</v>
      </c>
      <c r="C73" s="91">
        <f>SUM(C74,C78)</f>
        <v>5468850</v>
      </c>
    </row>
    <row r="74" spans="1:3" s="94" customFormat="1" ht="13.5">
      <c r="A74" s="89">
        <v>21100</v>
      </c>
      <c r="B74" s="93" t="s">
        <v>7</v>
      </c>
      <c r="C74" s="91">
        <f>SUM(C75:C76)</f>
        <v>5468850</v>
      </c>
    </row>
    <row r="75" spans="1:3" s="75" customFormat="1" ht="18" customHeight="1" hidden="1">
      <c r="A75" s="71">
        <v>21150</v>
      </c>
      <c r="B75" s="72" t="s">
        <v>61</v>
      </c>
      <c r="C75" s="73"/>
    </row>
    <row r="76" spans="1:3" s="75" customFormat="1" ht="27">
      <c r="A76" s="95" t="s">
        <v>49</v>
      </c>
      <c r="B76" s="72" t="s">
        <v>50</v>
      </c>
      <c r="C76" s="73">
        <f>SUM(C77)</f>
        <v>5468850</v>
      </c>
    </row>
    <row r="77" spans="1:3" s="75" customFormat="1" ht="27">
      <c r="A77" s="95" t="s">
        <v>51</v>
      </c>
      <c r="B77" s="72" t="s">
        <v>52</v>
      </c>
      <c r="C77" s="73">
        <f>3870000+709500+889350</f>
        <v>5468850</v>
      </c>
    </row>
    <row r="78" spans="1:3" s="98" customFormat="1" ht="13.5" hidden="1">
      <c r="A78" s="89">
        <v>21200</v>
      </c>
      <c r="B78" s="96" t="s">
        <v>64</v>
      </c>
      <c r="C78" s="97">
        <f>SUM(C79)</f>
        <v>0</v>
      </c>
    </row>
    <row r="79" spans="1:3" s="75" customFormat="1" ht="13.5" hidden="1">
      <c r="A79" s="71">
        <v>21210</v>
      </c>
      <c r="B79" s="72" t="s">
        <v>63</v>
      </c>
      <c r="C79" s="73"/>
    </row>
    <row r="80" spans="1:3" s="94" customFormat="1" ht="13.5" hidden="1">
      <c r="A80" s="89" t="s">
        <v>97</v>
      </c>
      <c r="B80" s="93" t="s">
        <v>98</v>
      </c>
      <c r="C80" s="91">
        <f>SUM(C81)</f>
        <v>0</v>
      </c>
    </row>
    <row r="81" spans="1:3" s="94" customFormat="1" ht="13.5" hidden="1">
      <c r="A81" s="89">
        <v>18000</v>
      </c>
      <c r="B81" s="93" t="s">
        <v>99</v>
      </c>
      <c r="C81" s="91">
        <f>SUM(C82)</f>
        <v>0</v>
      </c>
    </row>
    <row r="82" spans="1:3" s="75" customFormat="1" ht="13.5" hidden="1">
      <c r="A82" s="71">
        <v>18100</v>
      </c>
      <c r="B82" s="72" t="s">
        <v>100</v>
      </c>
      <c r="C82" s="73">
        <f>SUM(C83)</f>
        <v>0</v>
      </c>
    </row>
    <row r="83" spans="1:3" s="75" customFormat="1" ht="13.5" hidden="1">
      <c r="A83" s="95">
        <v>18130</v>
      </c>
      <c r="B83" s="72" t="s">
        <v>101</v>
      </c>
      <c r="C83" s="73">
        <f>SUM(C84)</f>
        <v>0</v>
      </c>
    </row>
    <row r="84" spans="1:3" s="75" customFormat="1" ht="14.25" customHeight="1" hidden="1">
      <c r="A84" s="95">
        <v>18132</v>
      </c>
      <c r="B84" s="72" t="s">
        <v>102</v>
      </c>
      <c r="C84" s="73"/>
    </row>
    <row r="85" spans="1:3" s="94" customFormat="1" ht="13.5">
      <c r="A85" s="89">
        <v>21700</v>
      </c>
      <c r="B85" s="93" t="s">
        <v>20</v>
      </c>
      <c r="C85" s="91">
        <f>SUM(C86:C87)</f>
        <v>5320000</v>
      </c>
    </row>
    <row r="86" spans="1:3" s="75" customFormat="1" ht="13.5">
      <c r="A86" s="71">
        <v>21710</v>
      </c>
      <c r="B86" s="71" t="s">
        <v>53</v>
      </c>
      <c r="C86" s="73">
        <f>1450000+3870000</f>
        <v>5320000</v>
      </c>
    </row>
    <row r="87" spans="1:3" s="75" customFormat="1" ht="13.5" hidden="1">
      <c r="A87" s="71">
        <v>21720</v>
      </c>
      <c r="B87" s="71" t="s">
        <v>65</v>
      </c>
      <c r="C87" s="73"/>
    </row>
    <row r="88" spans="1:3" s="94" customFormat="1" ht="13.5">
      <c r="A88" s="89" t="s">
        <v>21</v>
      </c>
      <c r="B88" s="76" t="s">
        <v>110</v>
      </c>
      <c r="C88" s="91">
        <f>SUM(C89,C143)</f>
        <v>11695076</v>
      </c>
    </row>
    <row r="89" spans="1:3" s="94" customFormat="1" ht="27">
      <c r="A89" s="89" t="s">
        <v>37</v>
      </c>
      <c r="B89" s="76" t="s">
        <v>11</v>
      </c>
      <c r="C89" s="91">
        <f>SUM(C90,C129,C135)</f>
        <v>10911076</v>
      </c>
    </row>
    <row r="90" spans="1:3" s="94" customFormat="1" ht="13.5">
      <c r="A90" s="89" t="s">
        <v>22</v>
      </c>
      <c r="B90" s="76" t="s">
        <v>12</v>
      </c>
      <c r="C90" s="91">
        <f>SUM(C91,C108)</f>
        <v>9312226</v>
      </c>
    </row>
    <row r="91" spans="1:3" s="75" customFormat="1" ht="13.5">
      <c r="A91" s="71" t="s">
        <v>139</v>
      </c>
      <c r="B91" s="96" t="s">
        <v>75</v>
      </c>
      <c r="C91" s="99">
        <f>SUM(C92+C102)</f>
        <v>114000</v>
      </c>
    </row>
    <row r="92" spans="1:3" s="75" customFormat="1" ht="13.5">
      <c r="A92" s="71" t="s">
        <v>140</v>
      </c>
      <c r="B92" s="72" t="s">
        <v>141</v>
      </c>
      <c r="C92" s="99">
        <f>SUM(C93+C96+C101)</f>
        <v>92000</v>
      </c>
    </row>
    <row r="93" spans="1:3" s="75" customFormat="1" ht="13.5">
      <c r="A93" s="71">
        <v>1110</v>
      </c>
      <c r="B93" s="72" t="s">
        <v>76</v>
      </c>
      <c r="C93" s="73">
        <f>SUM(C94:C95)</f>
        <v>74224</v>
      </c>
    </row>
    <row r="94" spans="1:3" s="75" customFormat="1" ht="13.5">
      <c r="A94" s="71">
        <v>1114</v>
      </c>
      <c r="B94" s="72" t="s">
        <v>77</v>
      </c>
      <c r="C94" s="73">
        <f>17548+38000</f>
        <v>55548</v>
      </c>
    </row>
    <row r="95" spans="1:3" s="75" customFormat="1" ht="13.5">
      <c r="A95" s="71">
        <v>1119</v>
      </c>
      <c r="B95" s="72" t="s">
        <v>78</v>
      </c>
      <c r="C95" s="73">
        <f>4676+14000</f>
        <v>18676</v>
      </c>
    </row>
    <row r="96" spans="1:3" s="75" customFormat="1" ht="13.5">
      <c r="A96" s="71">
        <v>1140</v>
      </c>
      <c r="B96" s="72" t="s">
        <v>143</v>
      </c>
      <c r="C96" s="73">
        <f>SUM(C97:C100)</f>
        <v>17776</v>
      </c>
    </row>
    <row r="97" spans="1:3" s="75" customFormat="1" ht="13.5">
      <c r="A97" s="71">
        <v>1142</v>
      </c>
      <c r="B97" s="72" t="s">
        <v>79</v>
      </c>
      <c r="C97" s="73">
        <f>1235</f>
        <v>1235</v>
      </c>
    </row>
    <row r="98" spans="1:3" s="75" customFormat="1" ht="13.5" hidden="1">
      <c r="A98" s="71">
        <v>1146</v>
      </c>
      <c r="B98" s="72" t="s">
        <v>111</v>
      </c>
      <c r="C98" s="73"/>
    </row>
    <row r="99" spans="1:3" s="75" customFormat="1" ht="13.5">
      <c r="A99" s="71">
        <v>1147</v>
      </c>
      <c r="B99" s="72" t="s">
        <v>80</v>
      </c>
      <c r="C99" s="73">
        <f>4541+10000</f>
        <v>14541</v>
      </c>
    </row>
    <row r="100" spans="1:3" s="75" customFormat="1" ht="13.5">
      <c r="A100" s="71">
        <v>1148</v>
      </c>
      <c r="B100" s="72" t="s">
        <v>144</v>
      </c>
      <c r="C100" s="73">
        <f>2000</f>
        <v>2000</v>
      </c>
    </row>
    <row r="101" spans="1:3" s="75" customFormat="1" ht="13.5" customHeight="1" hidden="1">
      <c r="A101" s="71">
        <v>1150</v>
      </c>
      <c r="B101" s="72" t="s">
        <v>81</v>
      </c>
      <c r="C101" s="73"/>
    </row>
    <row r="102" spans="1:3" s="75" customFormat="1" ht="15.75" customHeight="1">
      <c r="A102" s="89">
        <v>1200</v>
      </c>
      <c r="B102" s="72" t="s">
        <v>142</v>
      </c>
      <c r="C102" s="97">
        <f>SUM(C103+C104)</f>
        <v>22000</v>
      </c>
    </row>
    <row r="103" spans="1:3" s="75" customFormat="1" ht="13.5">
      <c r="A103" s="71">
        <v>1210</v>
      </c>
      <c r="B103" s="72" t="s">
        <v>82</v>
      </c>
      <c r="C103" s="73">
        <f>5928+12000</f>
        <v>17928</v>
      </c>
    </row>
    <row r="104" spans="1:3" s="75" customFormat="1" ht="14.25" customHeight="1">
      <c r="A104" s="71">
        <v>1220</v>
      </c>
      <c r="B104" s="72" t="s">
        <v>83</v>
      </c>
      <c r="C104" s="73">
        <f>SUM(C105:C107)</f>
        <v>4072</v>
      </c>
    </row>
    <row r="105" spans="1:3" s="75" customFormat="1" ht="27" hidden="1">
      <c r="A105" s="71">
        <v>1221</v>
      </c>
      <c r="B105" s="72" t="s">
        <v>84</v>
      </c>
      <c r="C105" s="73"/>
    </row>
    <row r="106" spans="1:3" s="75" customFormat="1" ht="13.5">
      <c r="A106" s="71">
        <v>1227</v>
      </c>
      <c r="B106" s="72" t="s">
        <v>85</v>
      </c>
      <c r="C106" s="73">
        <f>72+4000</f>
        <v>4072</v>
      </c>
    </row>
    <row r="107" spans="1:3" s="75" customFormat="1" ht="27" hidden="1">
      <c r="A107" s="71">
        <v>1228</v>
      </c>
      <c r="B107" s="72" t="s">
        <v>86</v>
      </c>
      <c r="C107" s="73"/>
    </row>
    <row r="108" spans="1:3" s="94" customFormat="1" ht="13.5">
      <c r="A108" s="89">
        <v>2000</v>
      </c>
      <c r="B108" s="76" t="s">
        <v>23</v>
      </c>
      <c r="C108" s="91">
        <f>SUM(C109,C116,C125)</f>
        <v>9198226</v>
      </c>
    </row>
    <row r="109" spans="1:3" s="82" customFormat="1" ht="17.25" customHeight="1">
      <c r="A109" s="89">
        <v>2100</v>
      </c>
      <c r="B109" s="76" t="s">
        <v>87</v>
      </c>
      <c r="C109" s="91">
        <f>SUM(C110,C113)</f>
        <v>39245</v>
      </c>
    </row>
    <row r="110" spans="1:3" s="82" customFormat="1" ht="13.5" hidden="1">
      <c r="A110" s="71">
        <v>2110</v>
      </c>
      <c r="B110" s="77" t="s">
        <v>88</v>
      </c>
      <c r="C110" s="100">
        <f>SUM(C111:C112)</f>
        <v>0</v>
      </c>
    </row>
    <row r="111" spans="1:3" s="82" customFormat="1" ht="13.5" hidden="1">
      <c r="A111" s="71">
        <v>2111</v>
      </c>
      <c r="B111" s="77" t="s">
        <v>89</v>
      </c>
      <c r="C111" s="100"/>
    </row>
    <row r="112" spans="1:3" s="82" customFormat="1" ht="13.5" hidden="1">
      <c r="A112" s="71">
        <v>2112</v>
      </c>
      <c r="B112" s="77" t="s">
        <v>90</v>
      </c>
      <c r="C112" s="100"/>
    </row>
    <row r="113" spans="1:3" s="82" customFormat="1" ht="13.5">
      <c r="A113" s="71">
        <v>2120</v>
      </c>
      <c r="B113" s="77" t="s">
        <v>145</v>
      </c>
      <c r="C113" s="100">
        <f>SUM(C114:C115)</f>
        <v>39245</v>
      </c>
    </row>
    <row r="114" spans="1:3" s="82" customFormat="1" ht="13.5">
      <c r="A114" s="71">
        <v>2121</v>
      </c>
      <c r="B114" s="77" t="s">
        <v>89</v>
      </c>
      <c r="C114" s="100">
        <f>680+6000</f>
        <v>6680</v>
      </c>
    </row>
    <row r="115" spans="1:3" s="82" customFormat="1" ht="13.5">
      <c r="A115" s="71">
        <v>2122</v>
      </c>
      <c r="B115" s="77" t="s">
        <v>151</v>
      </c>
      <c r="C115" s="100">
        <f>2565+30000</f>
        <v>32565</v>
      </c>
    </row>
    <row r="116" spans="1:3" s="82" customFormat="1" ht="13.5">
      <c r="A116" s="89">
        <v>2200</v>
      </c>
      <c r="B116" s="76" t="s">
        <v>24</v>
      </c>
      <c r="C116" s="91">
        <f>SUM(C117,C119,C123)</f>
        <v>9122981</v>
      </c>
    </row>
    <row r="117" spans="1:3" s="82" customFormat="1" ht="13.5">
      <c r="A117" s="71">
        <v>2210</v>
      </c>
      <c r="B117" s="77" t="s">
        <v>127</v>
      </c>
      <c r="C117" s="100">
        <f>SUM(C118)</f>
        <v>5000</v>
      </c>
    </row>
    <row r="118" spans="1:3" s="82" customFormat="1" ht="13.5">
      <c r="A118" s="71">
        <v>2219</v>
      </c>
      <c r="B118" s="77" t="s">
        <v>128</v>
      </c>
      <c r="C118" s="100">
        <f>5000</f>
        <v>5000</v>
      </c>
    </row>
    <row r="119" spans="1:3" s="82" customFormat="1" ht="13.5">
      <c r="A119" s="71">
        <v>2230</v>
      </c>
      <c r="B119" s="77" t="s">
        <v>66</v>
      </c>
      <c r="C119" s="100">
        <f>SUM(C120:C122)</f>
        <v>9117881</v>
      </c>
    </row>
    <row r="120" spans="1:3" s="82" customFormat="1" ht="13.5">
      <c r="A120" s="71">
        <v>2231</v>
      </c>
      <c r="B120" s="77" t="s">
        <v>153</v>
      </c>
      <c r="C120" s="100">
        <f>1000</f>
        <v>1000</v>
      </c>
    </row>
    <row r="121" spans="1:3" s="82" customFormat="1" ht="13.5">
      <c r="A121" s="71">
        <v>2235</v>
      </c>
      <c r="B121" s="77" t="s">
        <v>154</v>
      </c>
      <c r="C121" s="100">
        <f>470</f>
        <v>470</v>
      </c>
    </row>
    <row r="122" spans="1:3" s="82" customFormat="1" ht="13.5">
      <c r="A122" s="71">
        <v>2239</v>
      </c>
      <c r="B122" s="77" t="s">
        <v>67</v>
      </c>
      <c r="C122" s="100">
        <f>48816+3963410+1412285+3691900</f>
        <v>9116411</v>
      </c>
    </row>
    <row r="123" spans="1:3" s="82" customFormat="1" ht="13.5">
      <c r="A123" s="71">
        <v>2250</v>
      </c>
      <c r="B123" s="77" t="s">
        <v>155</v>
      </c>
      <c r="C123" s="100">
        <f>SUM(C124)</f>
        <v>100</v>
      </c>
    </row>
    <row r="124" spans="1:3" s="82" customFormat="1" ht="13.5">
      <c r="A124" s="71">
        <v>2259</v>
      </c>
      <c r="B124" s="77" t="s">
        <v>156</v>
      </c>
      <c r="C124" s="100">
        <v>100</v>
      </c>
    </row>
    <row r="125" spans="1:3" s="75" customFormat="1" ht="17.25" customHeight="1">
      <c r="A125" s="89" t="s">
        <v>91</v>
      </c>
      <c r="B125" s="76" t="s">
        <v>92</v>
      </c>
      <c r="C125" s="91">
        <f>SUM(C126)</f>
        <v>36000</v>
      </c>
    </row>
    <row r="126" spans="1:3" s="75" customFormat="1" ht="13.5">
      <c r="A126" s="71">
        <v>2310</v>
      </c>
      <c r="B126" s="72" t="s">
        <v>146</v>
      </c>
      <c r="C126" s="73">
        <f>SUM(C127:C128)</f>
        <v>36000</v>
      </c>
    </row>
    <row r="127" spans="1:3" s="75" customFormat="1" ht="13.5">
      <c r="A127" s="71">
        <v>2311</v>
      </c>
      <c r="B127" s="72" t="s">
        <v>93</v>
      </c>
      <c r="C127" s="73">
        <v>6000</v>
      </c>
    </row>
    <row r="128" spans="1:3" s="75" customFormat="1" ht="13.5">
      <c r="A128" s="71">
        <v>2312</v>
      </c>
      <c r="B128" s="72" t="s">
        <v>129</v>
      </c>
      <c r="C128" s="73">
        <v>30000</v>
      </c>
    </row>
    <row r="129" spans="1:3" s="94" customFormat="1" ht="14.25" customHeight="1">
      <c r="A129" s="101" t="s">
        <v>13</v>
      </c>
      <c r="B129" s="76" t="s">
        <v>14</v>
      </c>
      <c r="C129" s="91">
        <f>SUM(C130)</f>
        <v>709500</v>
      </c>
    </row>
    <row r="130" spans="1:3" s="94" customFormat="1" ht="14.25" customHeight="1">
      <c r="A130" s="89" t="s">
        <v>15</v>
      </c>
      <c r="B130" s="76" t="s">
        <v>25</v>
      </c>
      <c r="C130" s="91">
        <f>SUM(C131)</f>
        <v>709500</v>
      </c>
    </row>
    <row r="131" spans="1:3" s="94" customFormat="1" ht="13.5">
      <c r="A131" s="89" t="s">
        <v>26</v>
      </c>
      <c r="B131" s="76" t="s">
        <v>147</v>
      </c>
      <c r="C131" s="91">
        <f>SUM(C132)</f>
        <v>709500</v>
      </c>
    </row>
    <row r="132" spans="1:3" s="82" customFormat="1" ht="40.5">
      <c r="A132" s="71">
        <v>3290</v>
      </c>
      <c r="B132" s="77" t="s">
        <v>157</v>
      </c>
      <c r="C132" s="100">
        <f>SUM(C133:C134)</f>
        <v>709500</v>
      </c>
    </row>
    <row r="133" spans="1:3" s="82" customFormat="1" ht="30" customHeight="1" hidden="1">
      <c r="A133" s="71">
        <v>3292</v>
      </c>
      <c r="B133" s="77" t="s">
        <v>149</v>
      </c>
      <c r="C133" s="100"/>
    </row>
    <row r="134" spans="1:3" s="82" customFormat="1" ht="30" customHeight="1">
      <c r="A134" s="71">
        <v>3293</v>
      </c>
      <c r="B134" s="77" t="s">
        <v>150</v>
      </c>
      <c r="C134" s="100">
        <v>709500</v>
      </c>
    </row>
    <row r="135" spans="1:3" s="94" customFormat="1" ht="14.25" customHeight="1">
      <c r="A135" s="89">
        <v>7000</v>
      </c>
      <c r="B135" s="76" t="s">
        <v>40</v>
      </c>
      <c r="C135" s="91">
        <f>SUM(C136,C140)</f>
        <v>889350</v>
      </c>
    </row>
    <row r="136" spans="1:3" s="94" customFormat="1" ht="14.25" customHeight="1">
      <c r="A136" s="89" t="s">
        <v>27</v>
      </c>
      <c r="B136" s="76" t="s">
        <v>45</v>
      </c>
      <c r="C136" s="91">
        <f>SUM(C137)</f>
        <v>889350</v>
      </c>
    </row>
    <row r="137" spans="1:3" s="94" customFormat="1" ht="14.25" customHeight="1">
      <c r="A137" s="89">
        <v>7600</v>
      </c>
      <c r="B137" s="76" t="s">
        <v>57</v>
      </c>
      <c r="C137" s="91">
        <f>SUM(C138)</f>
        <v>889350</v>
      </c>
    </row>
    <row r="138" spans="1:3" s="82" customFormat="1" ht="15" customHeight="1">
      <c r="A138" s="71">
        <v>7630</v>
      </c>
      <c r="B138" s="77" t="s">
        <v>56</v>
      </c>
      <c r="C138" s="100">
        <f>SUM(C139)</f>
        <v>889350</v>
      </c>
    </row>
    <row r="139" spans="1:3" s="82" customFormat="1" ht="15" customHeight="1">
      <c r="A139" s="71">
        <v>7639</v>
      </c>
      <c r="B139" s="77" t="s">
        <v>59</v>
      </c>
      <c r="C139" s="100">
        <v>889350</v>
      </c>
    </row>
    <row r="140" spans="1:3" s="94" customFormat="1" ht="14.25" customHeight="1" hidden="1">
      <c r="A140" s="89" t="s">
        <v>28</v>
      </c>
      <c r="B140" s="76" t="s">
        <v>29</v>
      </c>
      <c r="C140" s="91">
        <f>SUM(C141)</f>
        <v>0</v>
      </c>
    </row>
    <row r="141" spans="1:3" s="94" customFormat="1" ht="14.25" customHeight="1" hidden="1">
      <c r="A141" s="89" t="s">
        <v>30</v>
      </c>
      <c r="B141" s="76" t="s">
        <v>41</v>
      </c>
      <c r="C141" s="91">
        <f>SUM(C142)</f>
        <v>0</v>
      </c>
    </row>
    <row r="142" spans="1:3" s="82" customFormat="1" ht="49.5" customHeight="1" hidden="1">
      <c r="A142" s="71" t="s">
        <v>54</v>
      </c>
      <c r="B142" s="77" t="s">
        <v>55</v>
      </c>
      <c r="C142" s="100"/>
    </row>
    <row r="143" spans="1:3" s="94" customFormat="1" ht="14.25" customHeight="1">
      <c r="A143" s="89" t="s">
        <v>16</v>
      </c>
      <c r="B143" s="76" t="s">
        <v>31</v>
      </c>
      <c r="C143" s="91">
        <f>SUM(C144,C155)</f>
        <v>784000</v>
      </c>
    </row>
    <row r="144" spans="1:3" s="94" customFormat="1" ht="14.25" customHeight="1">
      <c r="A144" s="89">
        <v>5000</v>
      </c>
      <c r="B144" s="76" t="s">
        <v>32</v>
      </c>
      <c r="C144" s="91">
        <f>SUM(C145,C148)</f>
        <v>20000</v>
      </c>
    </row>
    <row r="145" spans="1:3" s="94" customFormat="1" ht="14.25" customHeight="1">
      <c r="A145" s="89">
        <v>5100</v>
      </c>
      <c r="B145" s="76" t="s">
        <v>158</v>
      </c>
      <c r="C145" s="91">
        <f>SUM(C146)</f>
        <v>5000</v>
      </c>
    </row>
    <row r="146" spans="1:3" s="94" customFormat="1" ht="14.25" customHeight="1">
      <c r="A146" s="71">
        <v>5120</v>
      </c>
      <c r="B146" s="77" t="s">
        <v>159</v>
      </c>
      <c r="C146" s="100">
        <f>SUM(C147)</f>
        <v>5000</v>
      </c>
    </row>
    <row r="147" spans="1:3" s="94" customFormat="1" ht="14.25" customHeight="1">
      <c r="A147" s="71">
        <v>5121</v>
      </c>
      <c r="B147" s="77" t="s">
        <v>160</v>
      </c>
      <c r="C147" s="100">
        <v>5000</v>
      </c>
    </row>
    <row r="148" spans="1:3" s="94" customFormat="1" ht="14.25" customHeight="1">
      <c r="A148" s="89" t="s">
        <v>33</v>
      </c>
      <c r="B148" s="96" t="s">
        <v>34</v>
      </c>
      <c r="C148" s="91">
        <f>SUM(C149,C151,C154)</f>
        <v>15000</v>
      </c>
    </row>
    <row r="149" spans="1:3" s="75" customFormat="1" ht="15.75" customHeight="1" hidden="1">
      <c r="A149" s="71" t="s">
        <v>112</v>
      </c>
      <c r="B149" s="72" t="s">
        <v>113</v>
      </c>
      <c r="C149" s="73">
        <f>SUM(C150)</f>
        <v>0</v>
      </c>
    </row>
    <row r="150" spans="1:3" s="75" customFormat="1" ht="15.75" customHeight="1" hidden="1">
      <c r="A150" s="71" t="s">
        <v>114</v>
      </c>
      <c r="B150" s="72" t="s">
        <v>115</v>
      </c>
      <c r="C150" s="73"/>
    </row>
    <row r="151" spans="1:3" s="75" customFormat="1" ht="13.5">
      <c r="A151" s="71" t="s">
        <v>130</v>
      </c>
      <c r="B151" s="72" t="s">
        <v>131</v>
      </c>
      <c r="C151" s="73">
        <f>SUM(C152:C153)</f>
        <v>15000</v>
      </c>
    </row>
    <row r="152" spans="1:3" s="75" customFormat="1" ht="13.5">
      <c r="A152" s="71">
        <v>5232</v>
      </c>
      <c r="B152" s="72" t="s">
        <v>132</v>
      </c>
      <c r="C152" s="73">
        <v>7000</v>
      </c>
    </row>
    <row r="153" spans="1:3" s="75" customFormat="1" ht="13.5">
      <c r="A153" s="71">
        <v>5238</v>
      </c>
      <c r="B153" s="72" t="s">
        <v>133</v>
      </c>
      <c r="C153" s="73">
        <v>8000</v>
      </c>
    </row>
    <row r="154" spans="1:3" s="75" customFormat="1" ht="15.75" customHeight="1" hidden="1">
      <c r="A154" s="71" t="s">
        <v>116</v>
      </c>
      <c r="B154" s="72" t="s">
        <v>117</v>
      </c>
      <c r="C154" s="73"/>
    </row>
    <row r="155" spans="1:3" s="94" customFormat="1" ht="14.25" customHeight="1">
      <c r="A155" s="89">
        <v>9000</v>
      </c>
      <c r="B155" s="96" t="s">
        <v>42</v>
      </c>
      <c r="C155" s="91">
        <f>SUM(C156,C158)</f>
        <v>764000</v>
      </c>
    </row>
    <row r="156" spans="1:3" s="94" customFormat="1" ht="14.25" customHeight="1">
      <c r="A156" s="89">
        <v>9500</v>
      </c>
      <c r="B156" s="76" t="s">
        <v>43</v>
      </c>
      <c r="C156" s="91">
        <f>SUM(C157)</f>
        <v>764000</v>
      </c>
    </row>
    <row r="157" spans="1:3" s="82" customFormat="1" ht="27">
      <c r="A157" s="102">
        <v>9580</v>
      </c>
      <c r="B157" s="71" t="s">
        <v>44</v>
      </c>
      <c r="C157" s="100">
        <f>764000</f>
        <v>764000</v>
      </c>
    </row>
    <row r="158" spans="1:3" s="94" customFormat="1" ht="14.25" customHeight="1" hidden="1">
      <c r="A158" s="89" t="s">
        <v>35</v>
      </c>
      <c r="B158" s="96" t="s">
        <v>60</v>
      </c>
      <c r="C158" s="91">
        <f>SUM(C159)</f>
        <v>0</v>
      </c>
    </row>
    <row r="159" spans="1:3" s="82" customFormat="1" ht="45" customHeight="1" hidden="1">
      <c r="A159" s="71">
        <v>9610</v>
      </c>
      <c r="B159" s="72" t="s">
        <v>58</v>
      </c>
      <c r="C159" s="100"/>
    </row>
    <row r="160" spans="1:3" s="94" customFormat="1" ht="24.75" customHeight="1">
      <c r="A160" s="89" t="s">
        <v>103</v>
      </c>
      <c r="B160" s="76" t="s">
        <v>17</v>
      </c>
      <c r="C160" s="91">
        <f>SUM(C72-C88)</f>
        <v>-906226</v>
      </c>
    </row>
    <row r="161" spans="1:3" s="82" customFormat="1" ht="13.5">
      <c r="A161" s="71" t="s">
        <v>9</v>
      </c>
      <c r="B161" s="103" t="s">
        <v>18</v>
      </c>
      <c r="C161" s="100">
        <f>SUM(C162)</f>
        <v>906226</v>
      </c>
    </row>
    <row r="162" spans="1:3" s="82" customFormat="1" ht="13.5">
      <c r="A162" s="71" t="s">
        <v>10</v>
      </c>
      <c r="B162" s="103" t="s">
        <v>19</v>
      </c>
      <c r="C162" s="100">
        <f>SUM(C163)</f>
        <v>906226</v>
      </c>
    </row>
    <row r="163" spans="1:3" s="82" customFormat="1" ht="13.5">
      <c r="A163" s="71" t="s">
        <v>36</v>
      </c>
      <c r="B163" s="103" t="s">
        <v>62</v>
      </c>
      <c r="C163" s="100">
        <f>SUM(-C160)</f>
        <v>906226</v>
      </c>
    </row>
    <row r="164" spans="1:3" s="82" customFormat="1" ht="8.25" customHeight="1">
      <c r="A164" s="104"/>
      <c r="B164" s="105"/>
      <c r="C164" s="106"/>
    </row>
    <row r="165" spans="1:3" s="75" customFormat="1" ht="13.5">
      <c r="A165" s="83" t="s">
        <v>107</v>
      </c>
      <c r="C165" s="84" t="s">
        <v>108</v>
      </c>
    </row>
    <row r="166" spans="1:3" s="75" customFormat="1" ht="8.25" customHeight="1">
      <c r="A166" s="83"/>
      <c r="C166" s="84"/>
    </row>
    <row r="167" spans="1:3" s="10" customFormat="1" ht="12.75" customHeight="1">
      <c r="A167" s="9" t="s">
        <v>163</v>
      </c>
      <c r="C167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PageLayoutView="0" workbookViewId="0" topLeftCell="A53">
      <selection activeCell="B79" sqref="B79"/>
    </sheetView>
  </sheetViews>
  <sheetFormatPr defaultColWidth="8.8515625" defaultRowHeight="12.75"/>
  <cols>
    <col min="1" max="1" width="19.00390625" style="27" customWidth="1"/>
    <col min="2" max="2" width="108.8515625" style="28" customWidth="1"/>
    <col min="3" max="3" width="18.421875" style="29" customWidth="1"/>
    <col min="4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121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8"/>
      <c r="B11" s="109" t="s">
        <v>104</v>
      </c>
      <c r="C11" s="110"/>
    </row>
    <row r="12" spans="1:3" ht="63" customHeight="1">
      <c r="A12" s="38"/>
      <c r="B12" s="39" t="s">
        <v>164</v>
      </c>
      <c r="C12" s="40" t="s">
        <v>68</v>
      </c>
    </row>
    <row r="13" spans="1:3" ht="15">
      <c r="A13" s="38"/>
      <c r="B13" s="51"/>
      <c r="C13" s="52" t="s">
        <v>69</v>
      </c>
    </row>
    <row r="14" spans="1:3" ht="15" customHeight="1">
      <c r="A14" s="38"/>
      <c r="B14" s="111" t="s">
        <v>165</v>
      </c>
      <c r="C14" s="111"/>
    </row>
    <row r="15" spans="1:3" s="55" customFormat="1" ht="15">
      <c r="A15" s="50"/>
      <c r="B15" s="53"/>
      <c r="C15" s="54"/>
    </row>
    <row r="16" spans="1:3" s="55" customFormat="1" ht="15">
      <c r="A16" s="50" t="s">
        <v>70</v>
      </c>
      <c r="B16" s="53"/>
      <c r="C16" s="54"/>
    </row>
    <row r="17" spans="1:3" s="55" customFormat="1" ht="15">
      <c r="A17" s="50"/>
      <c r="B17" s="56"/>
      <c r="C17" s="41"/>
    </row>
    <row r="18" spans="1:3" ht="14.25">
      <c r="A18" s="51"/>
      <c r="B18" s="57" t="s">
        <v>119</v>
      </c>
      <c r="C18" s="51"/>
    </row>
    <row r="19" spans="1:3" ht="14.25">
      <c r="A19" s="51"/>
      <c r="B19" s="57" t="s">
        <v>71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120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118</v>
      </c>
      <c r="C25" s="34" t="s">
        <v>109</v>
      </c>
    </row>
    <row r="26" spans="1:3" s="10" customFormat="1" ht="26.25" customHeight="1">
      <c r="A26" s="35" t="s">
        <v>3</v>
      </c>
      <c r="B26" s="36" t="s">
        <v>47</v>
      </c>
      <c r="C26" s="37" t="s">
        <v>48</v>
      </c>
    </row>
    <row r="27" spans="1:3" s="10" customFormat="1" ht="27.75" customHeight="1">
      <c r="A27" s="35" t="s">
        <v>4</v>
      </c>
      <c r="B27" s="36" t="s">
        <v>46</v>
      </c>
      <c r="C27" s="45">
        <v>17</v>
      </c>
    </row>
    <row r="28" spans="1:3" s="16" customFormat="1" ht="15" customHeight="1">
      <c r="A28" s="112"/>
      <c r="B28" s="112"/>
      <c r="C28" s="14"/>
    </row>
    <row r="29" spans="1:3" s="16" customFormat="1" ht="15" customHeight="1">
      <c r="A29" s="15"/>
      <c r="C29" s="14"/>
    </row>
    <row r="30" spans="1:3" s="16" customFormat="1" ht="15" customHeight="1">
      <c r="A30" s="112" t="s">
        <v>122</v>
      </c>
      <c r="B30" s="112"/>
      <c r="C30" s="14"/>
    </row>
    <row r="31" spans="1:3" s="16" customFormat="1" ht="15" customHeight="1">
      <c r="A31" s="15"/>
      <c r="B31" s="16" t="s">
        <v>126</v>
      </c>
      <c r="C31" s="14"/>
    </row>
    <row r="32" spans="1:3" s="16" customFormat="1" ht="15" customHeight="1">
      <c r="A32" s="15"/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s="16" customFormat="1" ht="15.75" customHeight="1">
      <c r="A62" s="15"/>
      <c r="C62" s="14"/>
    </row>
    <row r="63" spans="1:3" s="16" customFormat="1" ht="15.75" customHeight="1">
      <c r="A63" s="15"/>
      <c r="C63" s="14"/>
    </row>
    <row r="64" spans="1:3" s="16" customFormat="1" ht="15.75" customHeight="1">
      <c r="A64" s="15"/>
      <c r="C64" s="14"/>
    </row>
    <row r="65" spans="1:3" s="16" customFormat="1" ht="15.75" customHeight="1">
      <c r="A65" s="15"/>
      <c r="C65" s="14"/>
    </row>
    <row r="66" spans="1:3" s="16" customFormat="1" ht="15.75" customHeight="1">
      <c r="A66" s="15"/>
      <c r="C66" s="14"/>
    </row>
    <row r="67" spans="1:3" s="16" customFormat="1" ht="15.75" customHeight="1">
      <c r="A67" s="15"/>
      <c r="C67" s="14"/>
    </row>
    <row r="71" spans="1:3" s="82" customFormat="1" ht="17.25" customHeight="1">
      <c r="A71" s="79"/>
      <c r="B71" s="80" t="s">
        <v>72</v>
      </c>
      <c r="C71" s="81"/>
    </row>
    <row r="72" spans="1:3" s="75" customFormat="1" ht="9" customHeight="1">
      <c r="A72" s="83"/>
      <c r="B72" s="80"/>
      <c r="C72" s="84"/>
    </row>
    <row r="73" spans="1:3" s="82" customFormat="1" ht="39" customHeight="1">
      <c r="A73" s="85" t="s">
        <v>73</v>
      </c>
      <c r="B73" s="85" t="s">
        <v>74</v>
      </c>
      <c r="C73" s="86" t="s">
        <v>94</v>
      </c>
    </row>
    <row r="74" spans="1:3" s="82" customFormat="1" ht="12.75" customHeight="1">
      <c r="A74" s="87">
        <v>1</v>
      </c>
      <c r="B74" s="85">
        <v>2</v>
      </c>
      <c r="C74" s="88">
        <v>3</v>
      </c>
    </row>
    <row r="75" spans="1:3" s="92" customFormat="1" ht="13.5">
      <c r="A75" s="89" t="s">
        <v>95</v>
      </c>
      <c r="B75" s="90" t="s">
        <v>96</v>
      </c>
      <c r="C75" s="91">
        <f>SUM(C76,C83,C88)</f>
        <v>9108269</v>
      </c>
    </row>
    <row r="76" spans="1:3" s="94" customFormat="1" ht="13.5">
      <c r="A76" s="89" t="s">
        <v>5</v>
      </c>
      <c r="B76" s="93" t="s">
        <v>6</v>
      </c>
      <c r="C76" s="91">
        <f>SUM(C77,C81)</f>
        <v>5468850</v>
      </c>
    </row>
    <row r="77" spans="1:3" s="94" customFormat="1" ht="13.5">
      <c r="A77" s="89">
        <v>21100</v>
      </c>
      <c r="B77" s="93" t="s">
        <v>7</v>
      </c>
      <c r="C77" s="91">
        <f>SUM(C78:C79)</f>
        <v>5468850</v>
      </c>
    </row>
    <row r="78" spans="1:3" s="75" customFormat="1" ht="18" customHeight="1" hidden="1">
      <c r="A78" s="71">
        <v>21150</v>
      </c>
      <c r="B78" s="72" t="s">
        <v>61</v>
      </c>
      <c r="C78" s="73"/>
    </row>
    <row r="79" spans="1:3" s="75" customFormat="1" ht="27">
      <c r="A79" s="95" t="s">
        <v>49</v>
      </c>
      <c r="B79" s="72" t="s">
        <v>50</v>
      </c>
      <c r="C79" s="73">
        <f>SUM(C80)</f>
        <v>5468850</v>
      </c>
    </row>
    <row r="80" spans="1:3" s="75" customFormat="1" ht="27">
      <c r="A80" s="95" t="s">
        <v>51</v>
      </c>
      <c r="B80" s="72" t="s">
        <v>52</v>
      </c>
      <c r="C80" s="73">
        <f>3870000+709500+889350</f>
        <v>5468850</v>
      </c>
    </row>
    <row r="81" spans="1:3" s="98" customFormat="1" ht="13.5" hidden="1">
      <c r="A81" s="89">
        <v>21200</v>
      </c>
      <c r="B81" s="96" t="s">
        <v>64</v>
      </c>
      <c r="C81" s="97">
        <f>SUM(C82)</f>
        <v>0</v>
      </c>
    </row>
    <row r="82" spans="1:3" s="75" customFormat="1" ht="13.5" hidden="1">
      <c r="A82" s="71">
        <v>21210</v>
      </c>
      <c r="B82" s="72" t="s">
        <v>63</v>
      </c>
      <c r="C82" s="73"/>
    </row>
    <row r="83" spans="1:3" s="94" customFormat="1" ht="13.5" hidden="1">
      <c r="A83" s="89" t="s">
        <v>97</v>
      </c>
      <c r="B83" s="93" t="s">
        <v>98</v>
      </c>
      <c r="C83" s="91">
        <f>SUM(C84)</f>
        <v>0</v>
      </c>
    </row>
    <row r="84" spans="1:3" s="94" customFormat="1" ht="13.5" hidden="1">
      <c r="A84" s="89">
        <v>18000</v>
      </c>
      <c r="B84" s="93" t="s">
        <v>99</v>
      </c>
      <c r="C84" s="91">
        <f>SUM(C85)</f>
        <v>0</v>
      </c>
    </row>
    <row r="85" spans="1:3" s="75" customFormat="1" ht="13.5" hidden="1">
      <c r="A85" s="71">
        <v>18100</v>
      </c>
      <c r="B85" s="72" t="s">
        <v>100</v>
      </c>
      <c r="C85" s="73">
        <f>SUM(C86)</f>
        <v>0</v>
      </c>
    </row>
    <row r="86" spans="1:3" s="75" customFormat="1" ht="13.5" hidden="1">
      <c r="A86" s="95">
        <v>18130</v>
      </c>
      <c r="B86" s="72" t="s">
        <v>101</v>
      </c>
      <c r="C86" s="73">
        <f>SUM(C87)</f>
        <v>0</v>
      </c>
    </row>
    <row r="87" spans="1:3" s="75" customFormat="1" ht="14.25" customHeight="1" hidden="1">
      <c r="A87" s="95">
        <v>18132</v>
      </c>
      <c r="B87" s="72" t="s">
        <v>102</v>
      </c>
      <c r="C87" s="73"/>
    </row>
    <row r="88" spans="1:3" s="94" customFormat="1" ht="13.5">
      <c r="A88" s="89">
        <v>21700</v>
      </c>
      <c r="B88" s="93" t="s">
        <v>20</v>
      </c>
      <c r="C88" s="91">
        <f>SUM(C89:C90)</f>
        <v>3639419</v>
      </c>
    </row>
    <row r="89" spans="1:3" s="75" customFormat="1" ht="13.5">
      <c r="A89" s="71">
        <v>21710</v>
      </c>
      <c r="B89" s="71" t="s">
        <v>53</v>
      </c>
      <c r="C89" s="73">
        <f>1389719+2249700</f>
        <v>3639419</v>
      </c>
    </row>
    <row r="90" spans="1:3" s="75" customFormat="1" ht="13.5" hidden="1">
      <c r="A90" s="71">
        <v>21720</v>
      </c>
      <c r="B90" s="71" t="s">
        <v>65</v>
      </c>
      <c r="C90" s="73"/>
    </row>
    <row r="91" spans="1:3" s="94" customFormat="1" ht="13.5">
      <c r="A91" s="89" t="s">
        <v>21</v>
      </c>
      <c r="B91" s="76" t="s">
        <v>110</v>
      </c>
      <c r="C91" s="91">
        <f>SUM(C92,C148)</f>
        <v>10014495</v>
      </c>
    </row>
    <row r="92" spans="1:3" s="94" customFormat="1" ht="27">
      <c r="A92" s="89" t="s">
        <v>37</v>
      </c>
      <c r="B92" s="76" t="s">
        <v>11</v>
      </c>
      <c r="C92" s="91">
        <f>SUM(C93,C134,C140)</f>
        <v>9230495</v>
      </c>
    </row>
    <row r="93" spans="1:3" s="94" customFormat="1" ht="13.5">
      <c r="A93" s="89" t="s">
        <v>22</v>
      </c>
      <c r="B93" s="76" t="s">
        <v>12</v>
      </c>
      <c r="C93" s="91">
        <f>SUM(C94,C111)</f>
        <v>7631645</v>
      </c>
    </row>
    <row r="94" spans="1:3" s="75" customFormat="1" ht="13.5">
      <c r="A94" s="71" t="s">
        <v>139</v>
      </c>
      <c r="B94" s="96" t="s">
        <v>75</v>
      </c>
      <c r="C94" s="99">
        <f>SUM(C95+C105)</f>
        <v>107267</v>
      </c>
    </row>
    <row r="95" spans="1:3" s="75" customFormat="1" ht="13.5">
      <c r="A95" s="71" t="s">
        <v>140</v>
      </c>
      <c r="B95" s="72" t="s">
        <v>141</v>
      </c>
      <c r="C95" s="99">
        <f>SUM(C96+C99+C104)</f>
        <v>86005</v>
      </c>
    </row>
    <row r="96" spans="1:3" s="75" customFormat="1" ht="13.5">
      <c r="A96" s="71">
        <v>1110</v>
      </c>
      <c r="B96" s="72" t="s">
        <v>76</v>
      </c>
      <c r="C96" s="73">
        <f>SUM(C97:C98)</f>
        <v>66709</v>
      </c>
    </row>
    <row r="97" spans="1:3" s="75" customFormat="1" ht="13.5">
      <c r="A97" s="71">
        <v>1114</v>
      </c>
      <c r="B97" s="72" t="s">
        <v>77</v>
      </c>
      <c r="C97" s="73">
        <f>11553+33431</f>
        <v>44984</v>
      </c>
    </row>
    <row r="98" spans="1:3" s="75" customFormat="1" ht="13.5">
      <c r="A98" s="71">
        <v>1119</v>
      </c>
      <c r="B98" s="72" t="s">
        <v>78</v>
      </c>
      <c r="C98" s="73">
        <f>4676+17049</f>
        <v>21725</v>
      </c>
    </row>
    <row r="99" spans="1:3" s="75" customFormat="1" ht="13.5">
      <c r="A99" s="71">
        <v>1140</v>
      </c>
      <c r="B99" s="72" t="s">
        <v>143</v>
      </c>
      <c r="C99" s="73">
        <f>SUM(C100:C103)</f>
        <v>19296</v>
      </c>
    </row>
    <row r="100" spans="1:3" s="75" customFormat="1" ht="13.5">
      <c r="A100" s="71">
        <v>1142</v>
      </c>
      <c r="B100" s="72" t="s">
        <v>79</v>
      </c>
      <c r="C100" s="73">
        <f>1235+3756</f>
        <v>4991</v>
      </c>
    </row>
    <row r="101" spans="1:3" s="75" customFormat="1" ht="13.5" hidden="1">
      <c r="A101" s="71">
        <v>1146</v>
      </c>
      <c r="B101" s="72" t="s">
        <v>111</v>
      </c>
      <c r="C101" s="73"/>
    </row>
    <row r="102" spans="1:3" s="75" customFormat="1" ht="13.5">
      <c r="A102" s="71">
        <v>1147</v>
      </c>
      <c r="B102" s="72" t="s">
        <v>80</v>
      </c>
      <c r="C102" s="73">
        <f>4541+9764</f>
        <v>14305</v>
      </c>
    </row>
    <row r="103" spans="1:3" s="75" customFormat="1" ht="13.5" hidden="1">
      <c r="A103" s="71">
        <v>1148</v>
      </c>
      <c r="B103" s="72" t="s">
        <v>144</v>
      </c>
      <c r="C103" s="73"/>
    </row>
    <row r="104" spans="1:3" s="75" customFormat="1" ht="13.5" customHeight="1" hidden="1">
      <c r="A104" s="71">
        <v>1150</v>
      </c>
      <c r="B104" s="72" t="s">
        <v>81</v>
      </c>
      <c r="C104" s="73"/>
    </row>
    <row r="105" spans="1:3" s="75" customFormat="1" ht="15.75" customHeight="1">
      <c r="A105" s="89">
        <v>1200</v>
      </c>
      <c r="B105" s="72" t="s">
        <v>142</v>
      </c>
      <c r="C105" s="97">
        <f>SUM(C106+C107)</f>
        <v>21262</v>
      </c>
    </row>
    <row r="106" spans="1:3" s="75" customFormat="1" ht="13.5">
      <c r="A106" s="71">
        <v>1210</v>
      </c>
      <c r="B106" s="72" t="s">
        <v>82</v>
      </c>
      <c r="C106" s="73">
        <f>5190+13334</f>
        <v>18524</v>
      </c>
    </row>
    <row r="107" spans="1:3" s="75" customFormat="1" ht="14.25" customHeight="1">
      <c r="A107" s="71">
        <v>1220</v>
      </c>
      <c r="B107" s="72" t="s">
        <v>83</v>
      </c>
      <c r="C107" s="73">
        <f>SUM(C108:C110)</f>
        <v>2738</v>
      </c>
    </row>
    <row r="108" spans="1:3" s="75" customFormat="1" ht="15" customHeight="1">
      <c r="A108" s="71">
        <v>1221</v>
      </c>
      <c r="B108" s="72" t="s">
        <v>84</v>
      </c>
      <c r="C108" s="73">
        <v>2025</v>
      </c>
    </row>
    <row r="109" spans="1:3" s="75" customFormat="1" ht="13.5">
      <c r="A109" s="71">
        <v>1227</v>
      </c>
      <c r="B109" s="72" t="s">
        <v>85</v>
      </c>
      <c r="C109" s="73">
        <f>72+641</f>
        <v>713</v>
      </c>
    </row>
    <row r="110" spans="1:3" s="75" customFormat="1" ht="27" hidden="1">
      <c r="A110" s="71">
        <v>1228</v>
      </c>
      <c r="B110" s="72" t="s">
        <v>86</v>
      </c>
      <c r="C110" s="73"/>
    </row>
    <row r="111" spans="1:3" s="94" customFormat="1" ht="13.5">
      <c r="A111" s="89">
        <v>2000</v>
      </c>
      <c r="B111" s="76" t="s">
        <v>23</v>
      </c>
      <c r="C111" s="91">
        <f>SUM(C112,C119,C129)</f>
        <v>7524378</v>
      </c>
    </row>
    <row r="112" spans="1:3" s="82" customFormat="1" ht="17.25" customHeight="1">
      <c r="A112" s="89">
        <v>2100</v>
      </c>
      <c r="B112" s="76" t="s">
        <v>87</v>
      </c>
      <c r="C112" s="91">
        <f>SUM(C113,C116)</f>
        <v>5956</v>
      </c>
    </row>
    <row r="113" spans="1:3" s="82" customFormat="1" ht="13.5" hidden="1">
      <c r="A113" s="71">
        <v>2110</v>
      </c>
      <c r="B113" s="77" t="s">
        <v>88</v>
      </c>
      <c r="C113" s="100">
        <f>SUM(C114:C115)</f>
        <v>0</v>
      </c>
    </row>
    <row r="114" spans="1:3" s="82" customFormat="1" ht="13.5" hidden="1">
      <c r="A114" s="71">
        <v>2111</v>
      </c>
      <c r="B114" s="77" t="s">
        <v>89</v>
      </c>
      <c r="C114" s="100"/>
    </row>
    <row r="115" spans="1:3" s="82" customFormat="1" ht="13.5" hidden="1">
      <c r="A115" s="71">
        <v>2112</v>
      </c>
      <c r="B115" s="77" t="s">
        <v>90</v>
      </c>
      <c r="C115" s="100"/>
    </row>
    <row r="116" spans="1:3" s="82" customFormat="1" ht="13.5">
      <c r="A116" s="71">
        <v>2120</v>
      </c>
      <c r="B116" s="77" t="s">
        <v>145</v>
      </c>
      <c r="C116" s="100">
        <f>SUM(C117:C118)</f>
        <v>5956</v>
      </c>
    </row>
    <row r="117" spans="1:3" s="82" customFormat="1" ht="13.5">
      <c r="A117" s="71">
        <v>2121</v>
      </c>
      <c r="B117" s="77" t="s">
        <v>89</v>
      </c>
      <c r="C117" s="100">
        <f>680+619</f>
        <v>1299</v>
      </c>
    </row>
    <row r="118" spans="1:3" s="82" customFormat="1" ht="13.5">
      <c r="A118" s="71">
        <v>2122</v>
      </c>
      <c r="B118" s="77" t="s">
        <v>151</v>
      </c>
      <c r="C118" s="100">
        <f>2565+2092</f>
        <v>4657</v>
      </c>
    </row>
    <row r="119" spans="1:3" s="82" customFormat="1" ht="13.5">
      <c r="A119" s="89">
        <v>2200</v>
      </c>
      <c r="B119" s="76" t="s">
        <v>24</v>
      </c>
      <c r="C119" s="91">
        <f>SUM(C120,C122,C127)</f>
        <v>7514749</v>
      </c>
    </row>
    <row r="120" spans="1:3" s="82" customFormat="1" ht="13.5">
      <c r="A120" s="71">
        <v>2210</v>
      </c>
      <c r="B120" s="77" t="s">
        <v>127</v>
      </c>
      <c r="C120" s="100">
        <f>SUM(C121)</f>
        <v>669</v>
      </c>
    </row>
    <row r="121" spans="1:3" s="82" customFormat="1" ht="13.5">
      <c r="A121" s="71">
        <v>2219</v>
      </c>
      <c r="B121" s="77" t="s">
        <v>128</v>
      </c>
      <c r="C121" s="100">
        <v>669</v>
      </c>
    </row>
    <row r="122" spans="1:3" s="82" customFormat="1" ht="13.5">
      <c r="A122" s="71">
        <v>2230</v>
      </c>
      <c r="B122" s="77" t="s">
        <v>66</v>
      </c>
      <c r="C122" s="100">
        <f>SUM(C123:C126)</f>
        <v>7514054</v>
      </c>
    </row>
    <row r="123" spans="1:3" s="82" customFormat="1" ht="13.5">
      <c r="A123" s="71">
        <v>2231</v>
      </c>
      <c r="B123" s="77" t="s">
        <v>153</v>
      </c>
      <c r="C123" s="100">
        <v>572</v>
      </c>
    </row>
    <row r="124" spans="1:3" s="82" customFormat="1" ht="15">
      <c r="A124" s="71">
        <v>2234</v>
      </c>
      <c r="B124" s="25" t="s">
        <v>166</v>
      </c>
      <c r="C124" s="100">
        <v>43</v>
      </c>
    </row>
    <row r="125" spans="1:3" s="82" customFormat="1" ht="13.5">
      <c r="A125" s="71">
        <v>2235</v>
      </c>
      <c r="B125" s="77" t="s">
        <v>154</v>
      </c>
      <c r="C125" s="100">
        <v>470</v>
      </c>
    </row>
    <row r="126" spans="1:3" s="82" customFormat="1" ht="13.5">
      <c r="A126" s="71">
        <v>2239</v>
      </c>
      <c r="B126" s="77" t="s">
        <v>67</v>
      </c>
      <c r="C126" s="100">
        <f>48816+3963410+1358737+2142006</f>
        <v>7512969</v>
      </c>
    </row>
    <row r="127" spans="1:3" s="82" customFormat="1" ht="13.5">
      <c r="A127" s="71">
        <v>2250</v>
      </c>
      <c r="B127" s="77" t="s">
        <v>155</v>
      </c>
      <c r="C127" s="100">
        <f>SUM(C128)</f>
        <v>26</v>
      </c>
    </row>
    <row r="128" spans="1:3" s="82" customFormat="1" ht="13.5">
      <c r="A128" s="71">
        <v>2259</v>
      </c>
      <c r="B128" s="77" t="s">
        <v>156</v>
      </c>
      <c r="C128" s="100">
        <v>26</v>
      </c>
    </row>
    <row r="129" spans="1:3" s="75" customFormat="1" ht="17.25" customHeight="1">
      <c r="A129" s="89" t="s">
        <v>91</v>
      </c>
      <c r="B129" s="76" t="s">
        <v>92</v>
      </c>
      <c r="C129" s="91">
        <f>SUM(C130,C133)</f>
        <v>3673</v>
      </c>
    </row>
    <row r="130" spans="1:3" s="75" customFormat="1" ht="13.5">
      <c r="A130" s="71">
        <v>2310</v>
      </c>
      <c r="B130" s="72" t="s">
        <v>146</v>
      </c>
      <c r="C130" s="73">
        <f>SUM(C131:C132)</f>
        <v>3654</v>
      </c>
    </row>
    <row r="131" spans="1:3" s="75" customFormat="1" ht="13.5">
      <c r="A131" s="71">
        <v>2311</v>
      </c>
      <c r="B131" s="72" t="s">
        <v>93</v>
      </c>
      <c r="C131" s="73">
        <v>1657</v>
      </c>
    </row>
    <row r="132" spans="1:3" s="75" customFormat="1" ht="13.5">
      <c r="A132" s="71">
        <v>2312</v>
      </c>
      <c r="B132" s="72" t="s">
        <v>129</v>
      </c>
      <c r="C132" s="73">
        <v>1997</v>
      </c>
    </row>
    <row r="133" spans="1:3" s="75" customFormat="1" ht="15">
      <c r="A133" s="71">
        <v>2350</v>
      </c>
      <c r="B133" s="17" t="s">
        <v>167</v>
      </c>
      <c r="C133" s="73">
        <v>19</v>
      </c>
    </row>
    <row r="134" spans="1:3" s="94" customFormat="1" ht="14.25" customHeight="1">
      <c r="A134" s="101" t="s">
        <v>13</v>
      </c>
      <c r="B134" s="76" t="s">
        <v>14</v>
      </c>
      <c r="C134" s="91">
        <f>SUM(C135)</f>
        <v>709500</v>
      </c>
    </row>
    <row r="135" spans="1:3" s="94" customFormat="1" ht="14.25" customHeight="1">
      <c r="A135" s="89" t="s">
        <v>15</v>
      </c>
      <c r="B135" s="76" t="s">
        <v>25</v>
      </c>
      <c r="C135" s="91">
        <f>SUM(C136)</f>
        <v>709500</v>
      </c>
    </row>
    <row r="136" spans="1:3" s="94" customFormat="1" ht="13.5">
      <c r="A136" s="89" t="s">
        <v>26</v>
      </c>
      <c r="B136" s="76" t="s">
        <v>147</v>
      </c>
      <c r="C136" s="91">
        <f>SUM(C137)</f>
        <v>709500</v>
      </c>
    </row>
    <row r="137" spans="1:3" s="82" customFormat="1" ht="33" customHeight="1">
      <c r="A137" s="71">
        <v>3290</v>
      </c>
      <c r="B137" s="77" t="s">
        <v>157</v>
      </c>
      <c r="C137" s="100">
        <f>SUM(C138:C139)</f>
        <v>709500</v>
      </c>
    </row>
    <row r="138" spans="1:3" s="82" customFormat="1" ht="30" customHeight="1" hidden="1">
      <c r="A138" s="71">
        <v>3292</v>
      </c>
      <c r="B138" s="77" t="s">
        <v>149</v>
      </c>
      <c r="C138" s="100"/>
    </row>
    <row r="139" spans="1:3" s="82" customFormat="1" ht="30" customHeight="1">
      <c r="A139" s="71">
        <v>3293</v>
      </c>
      <c r="B139" s="77" t="s">
        <v>150</v>
      </c>
      <c r="C139" s="100">
        <v>709500</v>
      </c>
    </row>
    <row r="140" spans="1:3" s="94" customFormat="1" ht="14.25" customHeight="1">
      <c r="A140" s="89">
        <v>7000</v>
      </c>
      <c r="B140" s="76" t="s">
        <v>40</v>
      </c>
      <c r="C140" s="91">
        <f>SUM(C141,C145)</f>
        <v>889350</v>
      </c>
    </row>
    <row r="141" spans="1:3" s="94" customFormat="1" ht="14.25" customHeight="1">
      <c r="A141" s="89" t="s">
        <v>27</v>
      </c>
      <c r="B141" s="76" t="s">
        <v>45</v>
      </c>
      <c r="C141" s="91">
        <f>SUM(C142)</f>
        <v>889350</v>
      </c>
    </row>
    <row r="142" spans="1:3" s="94" customFormat="1" ht="14.25" customHeight="1">
      <c r="A142" s="89">
        <v>7600</v>
      </c>
      <c r="B142" s="76" t="s">
        <v>57</v>
      </c>
      <c r="C142" s="91">
        <f>SUM(C143)</f>
        <v>889350</v>
      </c>
    </row>
    <row r="143" spans="1:3" s="82" customFormat="1" ht="15" customHeight="1">
      <c r="A143" s="71">
        <v>7630</v>
      </c>
      <c r="B143" s="77" t="s">
        <v>56</v>
      </c>
      <c r="C143" s="100">
        <f>SUM(C144)</f>
        <v>889350</v>
      </c>
    </row>
    <row r="144" spans="1:3" s="82" customFormat="1" ht="15" customHeight="1">
      <c r="A144" s="71">
        <v>7639</v>
      </c>
      <c r="B144" s="77" t="s">
        <v>59</v>
      </c>
      <c r="C144" s="100">
        <v>889350</v>
      </c>
    </row>
    <row r="145" spans="1:3" s="94" customFormat="1" ht="14.25" customHeight="1" hidden="1">
      <c r="A145" s="89" t="s">
        <v>28</v>
      </c>
      <c r="B145" s="76" t="s">
        <v>29</v>
      </c>
      <c r="C145" s="91">
        <f>SUM(C146)</f>
        <v>0</v>
      </c>
    </row>
    <row r="146" spans="1:3" s="94" customFormat="1" ht="14.25" customHeight="1" hidden="1">
      <c r="A146" s="89" t="s">
        <v>30</v>
      </c>
      <c r="B146" s="76" t="s">
        <v>41</v>
      </c>
      <c r="C146" s="91">
        <f>SUM(C147)</f>
        <v>0</v>
      </c>
    </row>
    <row r="147" spans="1:3" s="82" customFormat="1" ht="49.5" customHeight="1" hidden="1">
      <c r="A147" s="71" t="s">
        <v>54</v>
      </c>
      <c r="B147" s="77" t="s">
        <v>55</v>
      </c>
      <c r="C147" s="100"/>
    </row>
    <row r="148" spans="1:3" s="94" customFormat="1" ht="14.25" customHeight="1">
      <c r="A148" s="89" t="s">
        <v>16</v>
      </c>
      <c r="B148" s="76" t="s">
        <v>31</v>
      </c>
      <c r="C148" s="91">
        <f>SUM(C149,C160)</f>
        <v>784000</v>
      </c>
    </row>
    <row r="149" spans="1:3" s="94" customFormat="1" ht="14.25" customHeight="1">
      <c r="A149" s="89">
        <v>5000</v>
      </c>
      <c r="B149" s="76" t="s">
        <v>32</v>
      </c>
      <c r="C149" s="91">
        <f>SUM(C150,C153)</f>
        <v>20000</v>
      </c>
    </row>
    <row r="150" spans="1:3" s="94" customFormat="1" ht="14.25" customHeight="1">
      <c r="A150" s="89">
        <v>5100</v>
      </c>
      <c r="B150" s="76" t="s">
        <v>158</v>
      </c>
      <c r="C150" s="91">
        <f>SUM(C151)</f>
        <v>1756</v>
      </c>
    </row>
    <row r="151" spans="1:3" s="94" customFormat="1" ht="14.25" customHeight="1">
      <c r="A151" s="71">
        <v>5120</v>
      </c>
      <c r="B151" s="77" t="s">
        <v>159</v>
      </c>
      <c r="C151" s="100">
        <f>SUM(C152)</f>
        <v>1756</v>
      </c>
    </row>
    <row r="152" spans="1:3" s="94" customFormat="1" ht="14.25" customHeight="1">
      <c r="A152" s="71">
        <v>5121</v>
      </c>
      <c r="B152" s="77" t="s">
        <v>160</v>
      </c>
      <c r="C152" s="100">
        <v>1756</v>
      </c>
    </row>
    <row r="153" spans="1:3" s="94" customFormat="1" ht="14.25" customHeight="1">
      <c r="A153" s="89" t="s">
        <v>33</v>
      </c>
      <c r="B153" s="96" t="s">
        <v>34</v>
      </c>
      <c r="C153" s="91">
        <f>SUM(C154,C156,C159)</f>
        <v>18244</v>
      </c>
    </row>
    <row r="154" spans="1:3" s="75" customFormat="1" ht="15.75" customHeight="1" hidden="1">
      <c r="A154" s="71" t="s">
        <v>112</v>
      </c>
      <c r="B154" s="72" t="s">
        <v>113</v>
      </c>
      <c r="C154" s="73">
        <f>SUM(C155)</f>
        <v>0</v>
      </c>
    </row>
    <row r="155" spans="1:3" s="75" customFormat="1" ht="15.75" customHeight="1" hidden="1">
      <c r="A155" s="71" t="s">
        <v>114</v>
      </c>
      <c r="B155" s="72" t="s">
        <v>115</v>
      </c>
      <c r="C155" s="73"/>
    </row>
    <row r="156" spans="1:3" s="75" customFormat="1" ht="13.5">
      <c r="A156" s="71" t="s">
        <v>130</v>
      </c>
      <c r="B156" s="72" t="s">
        <v>131</v>
      </c>
      <c r="C156" s="73">
        <f>SUM(C157:C158)</f>
        <v>18244</v>
      </c>
    </row>
    <row r="157" spans="1:3" s="75" customFormat="1" ht="13.5">
      <c r="A157" s="71">
        <v>5232</v>
      </c>
      <c r="B157" s="72" t="s">
        <v>132</v>
      </c>
      <c r="C157" s="73">
        <v>1300</v>
      </c>
    </row>
    <row r="158" spans="1:3" s="75" customFormat="1" ht="13.5">
      <c r="A158" s="71">
        <v>5238</v>
      </c>
      <c r="B158" s="72" t="s">
        <v>133</v>
      </c>
      <c r="C158" s="73">
        <v>16944</v>
      </c>
    </row>
    <row r="159" spans="1:3" s="75" customFormat="1" ht="15.75" customHeight="1" hidden="1">
      <c r="A159" s="71" t="s">
        <v>116</v>
      </c>
      <c r="B159" s="72" t="s">
        <v>117</v>
      </c>
      <c r="C159" s="73"/>
    </row>
    <row r="160" spans="1:3" s="94" customFormat="1" ht="14.25" customHeight="1">
      <c r="A160" s="89">
        <v>9000</v>
      </c>
      <c r="B160" s="96" t="s">
        <v>42</v>
      </c>
      <c r="C160" s="91">
        <f>SUM(C161,C163)</f>
        <v>764000</v>
      </c>
    </row>
    <row r="161" spans="1:3" s="94" customFormat="1" ht="14.25" customHeight="1">
      <c r="A161" s="89">
        <v>9500</v>
      </c>
      <c r="B161" s="76" t="s">
        <v>43</v>
      </c>
      <c r="C161" s="91">
        <f>SUM(C162)</f>
        <v>764000</v>
      </c>
    </row>
    <row r="162" spans="1:3" s="82" customFormat="1" ht="27">
      <c r="A162" s="102">
        <v>9580</v>
      </c>
      <c r="B162" s="71" t="s">
        <v>44</v>
      </c>
      <c r="C162" s="100">
        <f>764000</f>
        <v>764000</v>
      </c>
    </row>
    <row r="163" spans="1:3" s="94" customFormat="1" ht="14.25" customHeight="1" hidden="1">
      <c r="A163" s="89" t="s">
        <v>35</v>
      </c>
      <c r="B163" s="96" t="s">
        <v>60</v>
      </c>
      <c r="C163" s="91">
        <f>SUM(C164)</f>
        <v>0</v>
      </c>
    </row>
    <row r="164" spans="1:3" s="82" customFormat="1" ht="45" customHeight="1" hidden="1">
      <c r="A164" s="71">
        <v>9610</v>
      </c>
      <c r="B164" s="72" t="s">
        <v>58</v>
      </c>
      <c r="C164" s="100"/>
    </row>
    <row r="165" spans="1:3" s="94" customFormat="1" ht="24.75" customHeight="1">
      <c r="A165" s="89" t="s">
        <v>103</v>
      </c>
      <c r="B165" s="76" t="s">
        <v>17</v>
      </c>
      <c r="C165" s="91">
        <f>SUM(C75-C91)</f>
        <v>-906226</v>
      </c>
    </row>
    <row r="166" spans="1:3" s="82" customFormat="1" ht="13.5">
      <c r="A166" s="71" t="s">
        <v>9</v>
      </c>
      <c r="B166" s="103" t="s">
        <v>18</v>
      </c>
      <c r="C166" s="100">
        <f>SUM(C167)</f>
        <v>906226</v>
      </c>
    </row>
    <row r="167" spans="1:3" s="82" customFormat="1" ht="13.5">
      <c r="A167" s="71" t="s">
        <v>10</v>
      </c>
      <c r="B167" s="103" t="s">
        <v>19</v>
      </c>
      <c r="C167" s="100">
        <f>SUM(C168)</f>
        <v>906226</v>
      </c>
    </row>
    <row r="168" spans="1:3" s="82" customFormat="1" ht="13.5">
      <c r="A168" s="71" t="s">
        <v>36</v>
      </c>
      <c r="B168" s="103" t="s">
        <v>62</v>
      </c>
      <c r="C168" s="100">
        <f>SUM(-C165)</f>
        <v>906226</v>
      </c>
    </row>
    <row r="169" spans="1:3" s="82" customFormat="1" ht="13.5" customHeight="1">
      <c r="A169" s="104"/>
      <c r="B169" s="105"/>
      <c r="C169" s="106"/>
    </row>
    <row r="170" spans="1:3" s="10" customFormat="1" ht="15">
      <c r="A170" s="9" t="s">
        <v>168</v>
      </c>
      <c r="C170" s="11" t="s">
        <v>169</v>
      </c>
    </row>
    <row r="171" spans="1:3" s="10" customFormat="1" ht="7.5" customHeight="1">
      <c r="A171" s="9"/>
      <c r="C171" s="11"/>
    </row>
    <row r="172" spans="1:3" s="10" customFormat="1" ht="17.25" customHeight="1">
      <c r="A172" s="9" t="s">
        <v>165</v>
      </c>
      <c r="C172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68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2016-01-05T12:49:32Z</cp:lastPrinted>
  <dcterms:created xsi:type="dcterms:W3CDTF">2006-12-13T09:33:09Z</dcterms:created>
  <dcterms:modified xsi:type="dcterms:W3CDTF">2016-01-05T12:52:43Z</dcterms:modified>
  <cp:category/>
  <cp:version/>
  <cp:contentType/>
  <cp:contentStatus/>
</cp:coreProperties>
</file>